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https://d.docs.live.net/978bee21090b2195/Área de Trabalho/Materiais ERA GIGABIT/"/>
    </mc:Choice>
  </mc:AlternateContent>
  <xr:revisionPtr revIDLastSave="7" documentId="8_{D7D4177D-5B9F-4BA7-A5D8-2F0D7846DF48}" xr6:coauthVersionLast="46" xr6:coauthVersionMax="46" xr10:uidLastSave="{0D828D21-1447-4FBF-A089-E2B233EE9F9C}"/>
  <bookViews>
    <workbookView xWindow="28680" yWindow="-120" windowWidth="29040" windowHeight="15840" firstSheet="1" activeTab="2" xr2:uid="{00000000-000D-0000-FFFF-FFFF00000000}"/>
  </bookViews>
  <sheets>
    <sheet name="1º Perfil de consumo" sheetId="1" r:id="rId1"/>
    <sheet name="2º Calculadora de Banda (beta)" sheetId="2" r:id="rId2"/>
    <sheet name="3º Custos interno" sheetId="3" r:id="rId3"/>
    <sheet name="3.1º Custo Plano" sheetId="4" r:id="rId4"/>
    <sheet name="4º COMPOSIÇÃO DE PLANO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3" l="1"/>
  <c r="M14" i="3"/>
  <c r="P6" i="5"/>
  <c r="P7" i="5"/>
  <c r="G31" i="5" l="1"/>
  <c r="AB30" i="5"/>
  <c r="W30" i="5"/>
  <c r="AA30" i="5" s="1"/>
  <c r="Q30" i="5"/>
  <c r="N30" i="5"/>
  <c r="K30" i="5"/>
  <c r="J30" i="5"/>
  <c r="I30" i="5"/>
  <c r="M30" i="5" s="1"/>
  <c r="W29" i="5"/>
  <c r="AA29" i="5" s="1"/>
  <c r="AB29" i="5" s="1"/>
  <c r="Q29" i="5"/>
  <c r="N29" i="5"/>
  <c r="K29" i="5"/>
  <c r="J29" i="5"/>
  <c r="I29" i="5"/>
  <c r="M29" i="5" s="1"/>
  <c r="W28" i="5"/>
  <c r="AA28" i="5" s="1"/>
  <c r="AB28" i="5" s="1"/>
  <c r="Q28" i="5"/>
  <c r="N28" i="5"/>
  <c r="L28" i="5"/>
  <c r="K28" i="5"/>
  <c r="J28" i="5"/>
  <c r="I28" i="5"/>
  <c r="S28" i="5" s="1"/>
  <c r="W27" i="5"/>
  <c r="AA27" i="5" s="1"/>
  <c r="AB27" i="5" s="1"/>
  <c r="Q27" i="5"/>
  <c r="N27" i="5"/>
  <c r="L27" i="5"/>
  <c r="K27" i="5"/>
  <c r="J27" i="5"/>
  <c r="I27" i="5"/>
  <c r="M27" i="5" s="1"/>
  <c r="W26" i="5"/>
  <c r="AA26" i="5" s="1"/>
  <c r="AB26" i="5" s="1"/>
  <c r="Q26" i="5"/>
  <c r="N26" i="5"/>
  <c r="K26" i="5"/>
  <c r="J26" i="5"/>
  <c r="I26" i="5"/>
  <c r="W25" i="5"/>
  <c r="AA25" i="5" s="1"/>
  <c r="AB25" i="5" s="1"/>
  <c r="Q25" i="5"/>
  <c r="N25" i="5"/>
  <c r="K25" i="5"/>
  <c r="J25" i="5"/>
  <c r="I25" i="5"/>
  <c r="M25" i="5" s="1"/>
  <c r="N24" i="5"/>
  <c r="I24" i="5"/>
  <c r="M24" i="5" s="1"/>
  <c r="D24" i="5"/>
  <c r="N23" i="5"/>
  <c r="I23" i="5"/>
  <c r="N22" i="5"/>
  <c r="I22" i="5"/>
  <c r="N21" i="5"/>
  <c r="M21" i="5"/>
  <c r="I21" i="5"/>
  <c r="S21" i="5" s="1"/>
  <c r="G16" i="5"/>
  <c r="AA15" i="5"/>
  <c r="AB15" i="5" s="1"/>
  <c r="W15" i="5"/>
  <c r="Q15" i="5"/>
  <c r="N15" i="5"/>
  <c r="L15" i="5"/>
  <c r="K15" i="5"/>
  <c r="J15" i="5"/>
  <c r="I15" i="5"/>
  <c r="S15" i="5" s="1"/>
  <c r="W14" i="5"/>
  <c r="AA14" i="5" s="1"/>
  <c r="AB14" i="5" s="1"/>
  <c r="Q14" i="5"/>
  <c r="N14" i="5"/>
  <c r="J14" i="5"/>
  <c r="K14" i="5" s="1"/>
  <c r="I14" i="5"/>
  <c r="AA13" i="5"/>
  <c r="AB13" i="5" s="1"/>
  <c r="W13" i="5"/>
  <c r="Q13" i="5"/>
  <c r="N13" i="5"/>
  <c r="K13" i="5"/>
  <c r="J13" i="5"/>
  <c r="I13" i="5"/>
  <c r="W12" i="5"/>
  <c r="AA12" i="5" s="1"/>
  <c r="AB12" i="5" s="1"/>
  <c r="Q12" i="5"/>
  <c r="N12" i="5"/>
  <c r="K12" i="5"/>
  <c r="J12" i="5"/>
  <c r="I12" i="5"/>
  <c r="N11" i="5"/>
  <c r="M11" i="5"/>
  <c r="I11" i="5"/>
  <c r="S11" i="5" s="1"/>
  <c r="S10" i="5"/>
  <c r="N10" i="5"/>
  <c r="I10" i="5"/>
  <c r="M10" i="5" s="1"/>
  <c r="N9" i="5"/>
  <c r="I9" i="5"/>
  <c r="D9" i="5"/>
  <c r="S8" i="5"/>
  <c r="N8" i="5"/>
  <c r="M8" i="5"/>
  <c r="I8" i="5"/>
  <c r="N7" i="5"/>
  <c r="M7" i="5"/>
  <c r="I7" i="5"/>
  <c r="S7" i="5" s="1"/>
  <c r="D7" i="5"/>
  <c r="D22" i="5" s="1"/>
  <c r="C22" i="5" s="1"/>
  <c r="C7" i="5"/>
  <c r="N6" i="5"/>
  <c r="M6" i="5"/>
  <c r="I6" i="5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C8" i="4"/>
  <c r="B8" i="4"/>
  <c r="C31" i="3"/>
  <c r="E30" i="3"/>
  <c r="E29" i="3"/>
  <c r="E28" i="3"/>
  <c r="E27" i="3"/>
  <c r="E26" i="3"/>
  <c r="C22" i="3"/>
  <c r="K21" i="3"/>
  <c r="E21" i="3"/>
  <c r="E20" i="3"/>
  <c r="E19" i="3"/>
  <c r="E18" i="3"/>
  <c r="E17" i="3"/>
  <c r="K14" i="3"/>
  <c r="I14" i="3"/>
  <c r="I13" i="3" s="1"/>
  <c r="K13" i="3"/>
  <c r="E12" i="3"/>
  <c r="E11" i="3"/>
  <c r="D9" i="3"/>
  <c r="E9" i="3" s="1"/>
  <c r="E8" i="3"/>
  <c r="I7" i="3"/>
  <c r="K7" i="3" s="1"/>
  <c r="G7" i="3"/>
  <c r="C9" i="2"/>
  <c r="U6" i="2" s="1"/>
  <c r="V6" i="2" s="1"/>
  <c r="T105" i="1"/>
  <c r="U105" i="1" s="1"/>
  <c r="C108" i="4" s="1"/>
  <c r="S105" i="1"/>
  <c r="H105" i="1"/>
  <c r="G105" i="1"/>
  <c r="U104" i="1"/>
  <c r="C107" i="4" s="1"/>
  <c r="T104" i="1"/>
  <c r="S104" i="1"/>
  <c r="H104" i="1"/>
  <c r="G104" i="1"/>
  <c r="T103" i="1"/>
  <c r="U103" i="1" s="1"/>
  <c r="C106" i="4" s="1"/>
  <c r="S103" i="1"/>
  <c r="H103" i="1"/>
  <c r="G103" i="1"/>
  <c r="T102" i="1"/>
  <c r="U102" i="1" s="1"/>
  <c r="C105" i="4" s="1"/>
  <c r="S102" i="1"/>
  <c r="H102" i="1"/>
  <c r="G102" i="1"/>
  <c r="U101" i="1"/>
  <c r="C104" i="4" s="1"/>
  <c r="T101" i="1"/>
  <c r="S101" i="1"/>
  <c r="H101" i="1"/>
  <c r="G101" i="1"/>
  <c r="U100" i="1"/>
  <c r="C103" i="4" s="1"/>
  <c r="T100" i="1"/>
  <c r="S100" i="1"/>
  <c r="H100" i="1"/>
  <c r="G100" i="1"/>
  <c r="T99" i="1"/>
  <c r="U99" i="1" s="1"/>
  <c r="C102" i="4" s="1"/>
  <c r="S99" i="1"/>
  <c r="H99" i="1"/>
  <c r="G99" i="1"/>
  <c r="T98" i="1"/>
  <c r="U98" i="1" s="1"/>
  <c r="C101" i="4" s="1"/>
  <c r="S98" i="1"/>
  <c r="H98" i="1"/>
  <c r="G98" i="1"/>
  <c r="U97" i="1"/>
  <c r="C100" i="4" s="1"/>
  <c r="T97" i="1"/>
  <c r="S97" i="1"/>
  <c r="H97" i="1"/>
  <c r="G97" i="1"/>
  <c r="U96" i="1"/>
  <c r="C99" i="4" s="1"/>
  <c r="T96" i="1"/>
  <c r="S96" i="1"/>
  <c r="H96" i="1"/>
  <c r="G96" i="1"/>
  <c r="T95" i="1"/>
  <c r="U95" i="1" s="1"/>
  <c r="C98" i="4" s="1"/>
  <c r="S95" i="1"/>
  <c r="H95" i="1"/>
  <c r="G95" i="1"/>
  <c r="T94" i="1"/>
  <c r="U94" i="1" s="1"/>
  <c r="C97" i="4" s="1"/>
  <c r="S94" i="1"/>
  <c r="H94" i="1"/>
  <c r="G94" i="1"/>
  <c r="U93" i="1"/>
  <c r="C96" i="4" s="1"/>
  <c r="T93" i="1"/>
  <c r="S93" i="1"/>
  <c r="H93" i="1"/>
  <c r="G93" i="1"/>
  <c r="U92" i="1"/>
  <c r="C95" i="4" s="1"/>
  <c r="T92" i="1"/>
  <c r="S92" i="1"/>
  <c r="H92" i="1"/>
  <c r="G92" i="1"/>
  <c r="T91" i="1"/>
  <c r="U91" i="1" s="1"/>
  <c r="C94" i="4" s="1"/>
  <c r="S91" i="1"/>
  <c r="H91" i="1"/>
  <c r="G91" i="1"/>
  <c r="T90" i="1"/>
  <c r="U90" i="1" s="1"/>
  <c r="C93" i="4" s="1"/>
  <c r="S90" i="1"/>
  <c r="H90" i="1"/>
  <c r="G90" i="1"/>
  <c r="U89" i="1"/>
  <c r="C92" i="4" s="1"/>
  <c r="T89" i="1"/>
  <c r="S89" i="1"/>
  <c r="H89" i="1"/>
  <c r="G89" i="1"/>
  <c r="U88" i="1"/>
  <c r="C91" i="4" s="1"/>
  <c r="T88" i="1"/>
  <c r="S88" i="1"/>
  <c r="H88" i="1"/>
  <c r="G88" i="1"/>
  <c r="T87" i="1"/>
  <c r="U87" i="1" s="1"/>
  <c r="C90" i="4" s="1"/>
  <c r="S87" i="1"/>
  <c r="H87" i="1"/>
  <c r="G87" i="1"/>
  <c r="T86" i="1"/>
  <c r="U86" i="1" s="1"/>
  <c r="C89" i="4" s="1"/>
  <c r="S86" i="1"/>
  <c r="H86" i="1"/>
  <c r="G86" i="1"/>
  <c r="U85" i="1"/>
  <c r="C88" i="4" s="1"/>
  <c r="T85" i="1"/>
  <c r="S85" i="1"/>
  <c r="H85" i="1"/>
  <c r="G85" i="1"/>
  <c r="U84" i="1"/>
  <c r="C87" i="4" s="1"/>
  <c r="T84" i="1"/>
  <c r="S84" i="1"/>
  <c r="H84" i="1"/>
  <c r="G84" i="1"/>
  <c r="T83" i="1"/>
  <c r="U83" i="1" s="1"/>
  <c r="C86" i="4" s="1"/>
  <c r="S83" i="1"/>
  <c r="H83" i="1"/>
  <c r="G83" i="1"/>
  <c r="T82" i="1"/>
  <c r="U82" i="1" s="1"/>
  <c r="C85" i="4" s="1"/>
  <c r="S82" i="1"/>
  <c r="H82" i="1"/>
  <c r="G82" i="1"/>
  <c r="U81" i="1"/>
  <c r="C84" i="4" s="1"/>
  <c r="T81" i="1"/>
  <c r="S81" i="1"/>
  <c r="H81" i="1"/>
  <c r="G81" i="1"/>
  <c r="U80" i="1"/>
  <c r="C83" i="4" s="1"/>
  <c r="T80" i="1"/>
  <c r="S80" i="1"/>
  <c r="H80" i="1"/>
  <c r="G80" i="1"/>
  <c r="T79" i="1"/>
  <c r="U79" i="1" s="1"/>
  <c r="C82" i="4" s="1"/>
  <c r="S79" i="1"/>
  <c r="H79" i="1"/>
  <c r="G79" i="1"/>
  <c r="T78" i="1"/>
  <c r="U78" i="1" s="1"/>
  <c r="C81" i="4" s="1"/>
  <c r="S78" i="1"/>
  <c r="H78" i="1"/>
  <c r="G78" i="1"/>
  <c r="U77" i="1"/>
  <c r="C80" i="4" s="1"/>
  <c r="T77" i="1"/>
  <c r="S77" i="1"/>
  <c r="H77" i="1"/>
  <c r="G77" i="1"/>
  <c r="U76" i="1"/>
  <c r="C79" i="4" s="1"/>
  <c r="T76" i="1"/>
  <c r="S76" i="1"/>
  <c r="H76" i="1"/>
  <c r="G76" i="1"/>
  <c r="T75" i="1"/>
  <c r="U75" i="1" s="1"/>
  <c r="C78" i="4" s="1"/>
  <c r="S75" i="1"/>
  <c r="H75" i="1"/>
  <c r="G75" i="1"/>
  <c r="T74" i="1"/>
  <c r="U74" i="1" s="1"/>
  <c r="C77" i="4" s="1"/>
  <c r="S74" i="1"/>
  <c r="H74" i="1"/>
  <c r="G74" i="1"/>
  <c r="U73" i="1"/>
  <c r="C76" i="4" s="1"/>
  <c r="T73" i="1"/>
  <c r="S73" i="1"/>
  <c r="H73" i="1"/>
  <c r="G73" i="1"/>
  <c r="U72" i="1"/>
  <c r="C75" i="4" s="1"/>
  <c r="T72" i="1"/>
  <c r="S72" i="1"/>
  <c r="H72" i="1"/>
  <c r="G72" i="1"/>
  <c r="T71" i="1"/>
  <c r="U71" i="1" s="1"/>
  <c r="C74" i="4" s="1"/>
  <c r="S71" i="1"/>
  <c r="H71" i="1"/>
  <c r="G71" i="1"/>
  <c r="T70" i="1"/>
  <c r="U70" i="1" s="1"/>
  <c r="C73" i="4" s="1"/>
  <c r="S70" i="1"/>
  <c r="H70" i="1"/>
  <c r="G70" i="1"/>
  <c r="U69" i="1"/>
  <c r="C72" i="4" s="1"/>
  <c r="T69" i="1"/>
  <c r="S69" i="1"/>
  <c r="H69" i="1"/>
  <c r="G69" i="1"/>
  <c r="U68" i="1"/>
  <c r="C71" i="4" s="1"/>
  <c r="T68" i="1"/>
  <c r="S68" i="1"/>
  <c r="H68" i="1"/>
  <c r="G68" i="1"/>
  <c r="T67" i="1"/>
  <c r="U67" i="1" s="1"/>
  <c r="C70" i="4" s="1"/>
  <c r="S67" i="1"/>
  <c r="N67" i="1"/>
  <c r="J67" i="1"/>
  <c r="H67" i="1"/>
  <c r="G67" i="1"/>
  <c r="T66" i="1"/>
  <c r="U66" i="1" s="1"/>
  <c r="C69" i="4" s="1"/>
  <c r="S66" i="1"/>
  <c r="H66" i="1"/>
  <c r="G66" i="1"/>
  <c r="T65" i="1"/>
  <c r="U65" i="1" s="1"/>
  <c r="C68" i="4" s="1"/>
  <c r="S65" i="1"/>
  <c r="H65" i="1"/>
  <c r="G65" i="1"/>
  <c r="U64" i="1"/>
  <c r="C67" i="4" s="1"/>
  <c r="T64" i="1"/>
  <c r="S64" i="1"/>
  <c r="H64" i="1"/>
  <c r="G64" i="1"/>
  <c r="U63" i="1"/>
  <c r="C66" i="4" s="1"/>
  <c r="T63" i="1"/>
  <c r="S63" i="1"/>
  <c r="H63" i="1"/>
  <c r="G63" i="1"/>
  <c r="T62" i="1"/>
  <c r="U62" i="1" s="1"/>
  <c r="C65" i="4" s="1"/>
  <c r="S62" i="1"/>
  <c r="H62" i="1"/>
  <c r="G62" i="1"/>
  <c r="T61" i="1"/>
  <c r="U61" i="1" s="1"/>
  <c r="C64" i="4" s="1"/>
  <c r="S61" i="1"/>
  <c r="H61" i="1"/>
  <c r="G61" i="1"/>
  <c r="U60" i="1"/>
  <c r="C63" i="4" s="1"/>
  <c r="T60" i="1"/>
  <c r="S60" i="1"/>
  <c r="N60" i="1"/>
  <c r="J60" i="1"/>
  <c r="H60" i="1"/>
  <c r="G60" i="1"/>
  <c r="U59" i="1"/>
  <c r="C62" i="4" s="1"/>
  <c r="T59" i="1"/>
  <c r="S59" i="1"/>
  <c r="H59" i="1"/>
  <c r="G59" i="1"/>
  <c r="U58" i="1"/>
  <c r="C61" i="4" s="1"/>
  <c r="T58" i="1"/>
  <c r="S58" i="1"/>
  <c r="H58" i="1"/>
  <c r="G58" i="1"/>
  <c r="T57" i="1"/>
  <c r="U57" i="1" s="1"/>
  <c r="C60" i="4" s="1"/>
  <c r="S57" i="1"/>
  <c r="H57" i="1"/>
  <c r="G57" i="1"/>
  <c r="T56" i="1"/>
  <c r="U56" i="1" s="1"/>
  <c r="C59" i="4" s="1"/>
  <c r="S56" i="1"/>
  <c r="H56" i="1"/>
  <c r="G56" i="1"/>
  <c r="U55" i="1"/>
  <c r="C58" i="4" s="1"/>
  <c r="T55" i="1"/>
  <c r="S55" i="1"/>
  <c r="H55" i="1"/>
  <c r="G55" i="1"/>
  <c r="U54" i="1"/>
  <c r="C57" i="4" s="1"/>
  <c r="T54" i="1"/>
  <c r="S54" i="1"/>
  <c r="H54" i="1"/>
  <c r="G54" i="1"/>
  <c r="T53" i="1"/>
  <c r="U53" i="1" s="1"/>
  <c r="C56" i="4" s="1"/>
  <c r="S53" i="1"/>
  <c r="H53" i="1"/>
  <c r="G53" i="1"/>
  <c r="T52" i="1"/>
  <c r="U52" i="1" s="1"/>
  <c r="C55" i="4" s="1"/>
  <c r="S52" i="1"/>
  <c r="H52" i="1"/>
  <c r="G52" i="1"/>
  <c r="U51" i="1"/>
  <c r="C54" i="4" s="1"/>
  <c r="T51" i="1"/>
  <c r="S51" i="1"/>
  <c r="H51" i="1"/>
  <c r="G51" i="1"/>
  <c r="U50" i="1"/>
  <c r="C53" i="4" s="1"/>
  <c r="T50" i="1"/>
  <c r="S50" i="1"/>
  <c r="H50" i="1"/>
  <c r="G50" i="1"/>
  <c r="T49" i="1"/>
  <c r="U49" i="1" s="1"/>
  <c r="C52" i="4" s="1"/>
  <c r="S49" i="1"/>
  <c r="H49" i="1"/>
  <c r="G49" i="1"/>
  <c r="T48" i="1"/>
  <c r="U48" i="1" s="1"/>
  <c r="C51" i="4" s="1"/>
  <c r="S48" i="1"/>
  <c r="H48" i="1"/>
  <c r="G48" i="1"/>
  <c r="U47" i="1"/>
  <c r="C50" i="4" s="1"/>
  <c r="T47" i="1"/>
  <c r="S47" i="1"/>
  <c r="H47" i="1"/>
  <c r="G47" i="1"/>
  <c r="U46" i="1"/>
  <c r="C49" i="4" s="1"/>
  <c r="T46" i="1"/>
  <c r="S46" i="1"/>
  <c r="H46" i="1"/>
  <c r="G46" i="1"/>
  <c r="T45" i="1"/>
  <c r="U45" i="1" s="1"/>
  <c r="C48" i="4" s="1"/>
  <c r="S45" i="1"/>
  <c r="H45" i="1"/>
  <c r="G45" i="1"/>
  <c r="T44" i="1"/>
  <c r="U44" i="1" s="1"/>
  <c r="C47" i="4" s="1"/>
  <c r="S44" i="1"/>
  <c r="H44" i="1"/>
  <c r="G44" i="1"/>
  <c r="U43" i="1"/>
  <c r="C46" i="4" s="1"/>
  <c r="T43" i="1"/>
  <c r="S43" i="1"/>
  <c r="H43" i="1"/>
  <c r="G43" i="1"/>
  <c r="U42" i="1"/>
  <c r="C45" i="4" s="1"/>
  <c r="T42" i="1"/>
  <c r="S42" i="1"/>
  <c r="H42" i="1"/>
  <c r="G42" i="1"/>
  <c r="T41" i="1"/>
  <c r="U41" i="1" s="1"/>
  <c r="C44" i="4" s="1"/>
  <c r="S41" i="1"/>
  <c r="H41" i="1"/>
  <c r="G41" i="1"/>
  <c r="T40" i="1"/>
  <c r="U40" i="1" s="1"/>
  <c r="C43" i="4" s="1"/>
  <c r="S40" i="1"/>
  <c r="H40" i="1"/>
  <c r="G40" i="1"/>
  <c r="U39" i="1"/>
  <c r="C42" i="4" s="1"/>
  <c r="T39" i="1"/>
  <c r="S39" i="1"/>
  <c r="H39" i="1"/>
  <c r="G39" i="1"/>
  <c r="U38" i="1"/>
  <c r="C41" i="4" s="1"/>
  <c r="T38" i="1"/>
  <c r="S38" i="1"/>
  <c r="H38" i="1"/>
  <c r="G38" i="1"/>
  <c r="T37" i="1"/>
  <c r="U37" i="1" s="1"/>
  <c r="C40" i="4" s="1"/>
  <c r="S37" i="1"/>
  <c r="H37" i="1"/>
  <c r="G37" i="1"/>
  <c r="T36" i="1"/>
  <c r="U36" i="1" s="1"/>
  <c r="C39" i="4" s="1"/>
  <c r="S36" i="1"/>
  <c r="H36" i="1"/>
  <c r="G36" i="1"/>
  <c r="U35" i="1"/>
  <c r="C38" i="4" s="1"/>
  <c r="T35" i="1"/>
  <c r="S35" i="1"/>
  <c r="H35" i="1"/>
  <c r="G35" i="1"/>
  <c r="U34" i="1"/>
  <c r="C37" i="4" s="1"/>
  <c r="T34" i="1"/>
  <c r="S34" i="1"/>
  <c r="H34" i="1"/>
  <c r="G34" i="1"/>
  <c r="T33" i="1"/>
  <c r="U33" i="1" s="1"/>
  <c r="C36" i="4" s="1"/>
  <c r="S33" i="1"/>
  <c r="H33" i="1"/>
  <c r="G33" i="1"/>
  <c r="T32" i="1"/>
  <c r="U32" i="1" s="1"/>
  <c r="C35" i="4" s="1"/>
  <c r="S32" i="1"/>
  <c r="H32" i="1"/>
  <c r="G32" i="1"/>
  <c r="U31" i="1"/>
  <c r="C34" i="4" s="1"/>
  <c r="T31" i="1"/>
  <c r="S31" i="1"/>
  <c r="H31" i="1"/>
  <c r="G31" i="1"/>
  <c r="U30" i="1"/>
  <c r="C33" i="4" s="1"/>
  <c r="T30" i="1"/>
  <c r="S30" i="1"/>
  <c r="H30" i="1"/>
  <c r="G30" i="1"/>
  <c r="T29" i="1"/>
  <c r="U29" i="1" s="1"/>
  <c r="C32" i="4" s="1"/>
  <c r="S29" i="1"/>
  <c r="H29" i="1"/>
  <c r="G29" i="1"/>
  <c r="T28" i="1"/>
  <c r="U28" i="1" s="1"/>
  <c r="C31" i="4" s="1"/>
  <c r="S28" i="1"/>
  <c r="H28" i="1"/>
  <c r="G28" i="1"/>
  <c r="U27" i="1"/>
  <c r="C30" i="4" s="1"/>
  <c r="T27" i="1"/>
  <c r="S27" i="1"/>
  <c r="H27" i="1"/>
  <c r="G27" i="1"/>
  <c r="U26" i="1"/>
  <c r="C29" i="4" s="1"/>
  <c r="T26" i="1"/>
  <c r="S26" i="1"/>
  <c r="H26" i="1"/>
  <c r="G26" i="1"/>
  <c r="S25" i="1"/>
  <c r="H25" i="1"/>
  <c r="G25" i="1"/>
  <c r="T24" i="1"/>
  <c r="U24" i="1" s="1"/>
  <c r="C27" i="4" s="1"/>
  <c r="S24" i="1"/>
  <c r="H24" i="1"/>
  <c r="G24" i="1"/>
  <c r="U23" i="1"/>
  <c r="C26" i="4" s="1"/>
  <c r="T23" i="1"/>
  <c r="S23" i="1"/>
  <c r="H23" i="1"/>
  <c r="G23" i="1"/>
  <c r="U22" i="1"/>
  <c r="C25" i="4" s="1"/>
  <c r="T22" i="1"/>
  <c r="S22" i="1"/>
  <c r="H22" i="1"/>
  <c r="G22" i="1"/>
  <c r="T25" i="1" s="1"/>
  <c r="U25" i="1" s="1"/>
  <c r="C28" i="4" s="1"/>
  <c r="U21" i="1"/>
  <c r="C24" i="4" s="1"/>
  <c r="T21" i="1"/>
  <c r="S21" i="1"/>
  <c r="H21" i="1"/>
  <c r="G21" i="1"/>
  <c r="S20" i="1"/>
  <c r="H20" i="1"/>
  <c r="G20" i="1"/>
  <c r="T19" i="1"/>
  <c r="U19" i="1" s="1"/>
  <c r="C22" i="4" s="1"/>
  <c r="S19" i="1"/>
  <c r="H19" i="1"/>
  <c r="G19" i="1"/>
  <c r="U18" i="1"/>
  <c r="C21" i="4" s="1"/>
  <c r="T18" i="1"/>
  <c r="S18" i="1"/>
  <c r="H18" i="1"/>
  <c r="G18" i="1"/>
  <c r="U17" i="1"/>
  <c r="C20" i="4" s="1"/>
  <c r="T17" i="1"/>
  <c r="S17" i="1"/>
  <c r="H17" i="1"/>
  <c r="G17" i="1"/>
  <c r="T16" i="1"/>
  <c r="U16" i="1" s="1"/>
  <c r="C19" i="4" s="1"/>
  <c r="S16" i="1"/>
  <c r="N16" i="1"/>
  <c r="H16" i="1"/>
  <c r="G16" i="1"/>
  <c r="T8" i="1" s="1"/>
  <c r="U8" i="1" s="1"/>
  <c r="C11" i="4" s="1"/>
  <c r="S15" i="1"/>
  <c r="H15" i="1"/>
  <c r="G15" i="1"/>
  <c r="T14" i="1"/>
  <c r="U14" i="1" s="1"/>
  <c r="C17" i="4" s="1"/>
  <c r="S14" i="1"/>
  <c r="H14" i="1"/>
  <c r="G14" i="1"/>
  <c r="S13" i="1"/>
  <c r="H13" i="1"/>
  <c r="G13" i="1"/>
  <c r="U12" i="1"/>
  <c r="C15" i="4" s="1"/>
  <c r="T12" i="1"/>
  <c r="S12" i="1"/>
  <c r="H12" i="1"/>
  <c r="G12" i="1"/>
  <c r="T13" i="1" s="1"/>
  <c r="U13" i="1" s="1"/>
  <c r="C16" i="4" s="1"/>
  <c r="T11" i="1"/>
  <c r="U11" i="1" s="1"/>
  <c r="C14" i="4" s="1"/>
  <c r="S11" i="1"/>
  <c r="H11" i="1"/>
  <c r="G11" i="1"/>
  <c r="T10" i="1"/>
  <c r="U10" i="1" s="1"/>
  <c r="C13" i="4" s="1"/>
  <c r="S10" i="1"/>
  <c r="H10" i="1"/>
  <c r="G10" i="1"/>
  <c r="T9" i="1"/>
  <c r="U9" i="1" s="1"/>
  <c r="C12" i="4" s="1"/>
  <c r="S9" i="1"/>
  <c r="N9" i="1"/>
  <c r="H9" i="1"/>
  <c r="G9" i="1"/>
  <c r="S8" i="1"/>
  <c r="H8" i="1"/>
  <c r="G8" i="1"/>
  <c r="T7" i="1"/>
  <c r="U7" i="1" s="1"/>
  <c r="C10" i="4" s="1"/>
  <c r="S7" i="1"/>
  <c r="H7" i="1"/>
  <c r="G7" i="1"/>
  <c r="T20" i="1" s="1"/>
  <c r="U20" i="1" s="1"/>
  <c r="C23" i="4" s="1"/>
  <c r="T6" i="1"/>
  <c r="U6" i="1" s="1"/>
  <c r="C9" i="4" s="1"/>
  <c r="S6" i="1"/>
  <c r="H6" i="1"/>
  <c r="H106" i="1" s="1"/>
  <c r="G6" i="1"/>
  <c r="T15" i="1" s="1"/>
  <c r="U15" i="1" s="1"/>
  <c r="C18" i="4" s="1"/>
  <c r="S24" i="5" l="1"/>
  <c r="S29" i="5"/>
  <c r="S30" i="5"/>
  <c r="O27" i="5"/>
  <c r="T27" i="5" s="1"/>
  <c r="S27" i="5"/>
  <c r="L29" i="5"/>
  <c r="L30" i="5"/>
  <c r="O25" i="5"/>
  <c r="P25" i="5" s="1"/>
  <c r="U25" i="5" s="1"/>
  <c r="J35" i="4"/>
  <c r="I35" i="4"/>
  <c r="E35" i="4"/>
  <c r="H35" i="4"/>
  <c r="D35" i="4"/>
  <c r="G35" i="4"/>
  <c r="J43" i="4"/>
  <c r="I43" i="4"/>
  <c r="E43" i="4"/>
  <c r="H43" i="4"/>
  <c r="D43" i="4"/>
  <c r="G43" i="4"/>
  <c r="G13" i="4"/>
  <c r="I44" i="4"/>
  <c r="E44" i="4"/>
  <c r="H44" i="4"/>
  <c r="D44" i="4"/>
  <c r="G44" i="4"/>
  <c r="J44" i="4"/>
  <c r="H52" i="4"/>
  <c r="D52" i="4"/>
  <c r="J52" i="4"/>
  <c r="E52" i="4"/>
  <c r="I52" i="4"/>
  <c r="G52" i="4"/>
  <c r="G11" i="4"/>
  <c r="J27" i="4"/>
  <c r="I27" i="4"/>
  <c r="E27" i="4"/>
  <c r="H27" i="4"/>
  <c r="D27" i="4"/>
  <c r="G27" i="4"/>
  <c r="G64" i="4"/>
  <c r="E64" i="4"/>
  <c r="J64" i="4"/>
  <c r="D64" i="4"/>
  <c r="H64" i="4"/>
  <c r="I64" i="4"/>
  <c r="J77" i="4"/>
  <c r="G77" i="4"/>
  <c r="D77" i="4"/>
  <c r="I77" i="4"/>
  <c r="H77" i="4"/>
  <c r="E77" i="4"/>
  <c r="J85" i="4"/>
  <c r="G85" i="4"/>
  <c r="H85" i="4"/>
  <c r="E85" i="4"/>
  <c r="D85" i="4"/>
  <c r="I85" i="4"/>
  <c r="J101" i="4"/>
  <c r="G101" i="4"/>
  <c r="H101" i="4"/>
  <c r="E101" i="4"/>
  <c r="D101" i="4"/>
  <c r="I101" i="4"/>
  <c r="G18" i="4"/>
  <c r="G16" i="4"/>
  <c r="J31" i="4"/>
  <c r="I31" i="4"/>
  <c r="E31" i="4"/>
  <c r="H31" i="4"/>
  <c r="D31" i="4"/>
  <c r="G31" i="4"/>
  <c r="I32" i="4"/>
  <c r="E32" i="4"/>
  <c r="H32" i="4"/>
  <c r="D32" i="4"/>
  <c r="G32" i="4"/>
  <c r="J32" i="4"/>
  <c r="J39" i="4"/>
  <c r="I39" i="4"/>
  <c r="E39" i="4"/>
  <c r="H39" i="4"/>
  <c r="D39" i="4"/>
  <c r="G39" i="4"/>
  <c r="I40" i="4"/>
  <c r="E40" i="4"/>
  <c r="H40" i="4"/>
  <c r="D40" i="4"/>
  <c r="G40" i="4"/>
  <c r="J40" i="4"/>
  <c r="J47" i="4"/>
  <c r="I47" i="4"/>
  <c r="E47" i="4"/>
  <c r="H47" i="4"/>
  <c r="D47" i="4"/>
  <c r="G47" i="4"/>
  <c r="I48" i="4"/>
  <c r="E48" i="4"/>
  <c r="H48" i="4"/>
  <c r="D48" i="4"/>
  <c r="G48" i="4"/>
  <c r="J48" i="4"/>
  <c r="H55" i="4"/>
  <c r="D55" i="4"/>
  <c r="G55" i="4"/>
  <c r="E55" i="4"/>
  <c r="J55" i="4"/>
  <c r="I55" i="4"/>
  <c r="G56" i="4"/>
  <c r="J56" i="4"/>
  <c r="D56" i="4"/>
  <c r="I56" i="4"/>
  <c r="H56" i="4"/>
  <c r="E56" i="4"/>
  <c r="G28" i="4"/>
  <c r="I36" i="4"/>
  <c r="E36" i="4"/>
  <c r="H36" i="4"/>
  <c r="D36" i="4"/>
  <c r="G36" i="4"/>
  <c r="J36" i="4"/>
  <c r="I51" i="4"/>
  <c r="E51" i="4"/>
  <c r="J51" i="4"/>
  <c r="D51" i="4"/>
  <c r="H51" i="4"/>
  <c r="G51" i="4"/>
  <c r="H59" i="4"/>
  <c r="D59" i="4"/>
  <c r="J59" i="4"/>
  <c r="E59" i="4"/>
  <c r="I59" i="4"/>
  <c r="G59" i="4"/>
  <c r="G60" i="4"/>
  <c r="H60" i="4"/>
  <c r="I60" i="4"/>
  <c r="E60" i="4"/>
  <c r="D60" i="4"/>
  <c r="J60" i="4"/>
  <c r="G9" i="4"/>
  <c r="G10" i="4"/>
  <c r="G12" i="4"/>
  <c r="G14" i="4"/>
  <c r="J14" i="4"/>
  <c r="H14" i="4"/>
  <c r="E14" i="4"/>
  <c r="I14" i="4"/>
  <c r="D14" i="4"/>
  <c r="H17" i="4"/>
  <c r="D17" i="4"/>
  <c r="G17" i="4"/>
  <c r="J17" i="4"/>
  <c r="I17" i="4"/>
  <c r="E17" i="4"/>
  <c r="J19" i="4"/>
  <c r="I19" i="4"/>
  <c r="E19" i="4"/>
  <c r="D19" i="4"/>
  <c r="G19" i="4"/>
  <c r="H19" i="4"/>
  <c r="J65" i="4"/>
  <c r="G65" i="4"/>
  <c r="H65" i="4"/>
  <c r="E65" i="4"/>
  <c r="D65" i="4"/>
  <c r="I65" i="4"/>
  <c r="I70" i="4"/>
  <c r="E70" i="4"/>
  <c r="H70" i="4"/>
  <c r="J70" i="4"/>
  <c r="G70" i="4"/>
  <c r="D70" i="4"/>
  <c r="I78" i="4"/>
  <c r="E78" i="4"/>
  <c r="H78" i="4"/>
  <c r="J78" i="4"/>
  <c r="G78" i="4"/>
  <c r="D78" i="4"/>
  <c r="I86" i="4"/>
  <c r="E86" i="4"/>
  <c r="H86" i="4"/>
  <c r="J86" i="4"/>
  <c r="D86" i="4"/>
  <c r="G86" i="4"/>
  <c r="J93" i="4"/>
  <c r="G93" i="4"/>
  <c r="H93" i="4"/>
  <c r="E93" i="4"/>
  <c r="D93" i="4"/>
  <c r="I93" i="4"/>
  <c r="I94" i="4"/>
  <c r="E94" i="4"/>
  <c r="H94" i="4"/>
  <c r="J94" i="4"/>
  <c r="D94" i="4"/>
  <c r="G94" i="4"/>
  <c r="I102" i="4"/>
  <c r="E102" i="4"/>
  <c r="H102" i="4"/>
  <c r="J102" i="4"/>
  <c r="D102" i="4"/>
  <c r="G102" i="4"/>
  <c r="G23" i="4"/>
  <c r="G22" i="4"/>
  <c r="J22" i="4"/>
  <c r="H22" i="4"/>
  <c r="E22" i="4"/>
  <c r="I22" i="4"/>
  <c r="D22" i="4"/>
  <c r="G68" i="4"/>
  <c r="I68" i="4"/>
  <c r="H68" i="4"/>
  <c r="J68" i="4"/>
  <c r="E68" i="4"/>
  <c r="D68" i="4"/>
  <c r="J69" i="4"/>
  <c r="G69" i="4"/>
  <c r="D69" i="4"/>
  <c r="I69" i="4"/>
  <c r="H69" i="4"/>
  <c r="E69" i="4"/>
  <c r="J73" i="4"/>
  <c r="G73" i="4"/>
  <c r="H73" i="4"/>
  <c r="E73" i="4"/>
  <c r="I73" i="4"/>
  <c r="D73" i="4"/>
  <c r="I74" i="4"/>
  <c r="E74" i="4"/>
  <c r="H74" i="4"/>
  <c r="D74" i="4"/>
  <c r="J74" i="4"/>
  <c r="G74" i="4"/>
  <c r="J81" i="4"/>
  <c r="G81" i="4"/>
  <c r="H81" i="4"/>
  <c r="E81" i="4"/>
  <c r="D81" i="4"/>
  <c r="I81" i="4"/>
  <c r="I82" i="4"/>
  <c r="E82" i="4"/>
  <c r="H82" i="4"/>
  <c r="J82" i="4"/>
  <c r="D82" i="4"/>
  <c r="G82" i="4"/>
  <c r="J89" i="4"/>
  <c r="G89" i="4"/>
  <c r="H89" i="4"/>
  <c r="E89" i="4"/>
  <c r="D89" i="4"/>
  <c r="I89" i="4"/>
  <c r="I90" i="4"/>
  <c r="E90" i="4"/>
  <c r="H90" i="4"/>
  <c r="J90" i="4"/>
  <c r="D90" i="4"/>
  <c r="G90" i="4"/>
  <c r="J97" i="4"/>
  <c r="G97" i="4"/>
  <c r="H97" i="4"/>
  <c r="E97" i="4"/>
  <c r="D97" i="4"/>
  <c r="I97" i="4"/>
  <c r="I98" i="4"/>
  <c r="E98" i="4"/>
  <c r="H98" i="4"/>
  <c r="J98" i="4"/>
  <c r="D98" i="4"/>
  <c r="G98" i="4"/>
  <c r="G105" i="4"/>
  <c r="I105" i="4"/>
  <c r="D105" i="4"/>
  <c r="E105" i="4"/>
  <c r="J105" i="4"/>
  <c r="H105" i="4"/>
  <c r="J106" i="4"/>
  <c r="I106" i="4"/>
  <c r="D106" i="4"/>
  <c r="H106" i="4"/>
  <c r="G106" i="4"/>
  <c r="E106" i="4"/>
  <c r="J15" i="4"/>
  <c r="I15" i="4"/>
  <c r="E15" i="4"/>
  <c r="D15" i="4"/>
  <c r="G15" i="4"/>
  <c r="H15" i="4"/>
  <c r="I20" i="4"/>
  <c r="E20" i="4"/>
  <c r="H20" i="4"/>
  <c r="D20" i="4"/>
  <c r="J20" i="4"/>
  <c r="G20" i="4"/>
  <c r="I24" i="4"/>
  <c r="E24" i="4"/>
  <c r="H24" i="4"/>
  <c r="D24" i="4"/>
  <c r="J24" i="4"/>
  <c r="G24" i="4"/>
  <c r="H29" i="4"/>
  <c r="D29" i="4"/>
  <c r="G29" i="4"/>
  <c r="J29" i="4"/>
  <c r="E29" i="4"/>
  <c r="I29" i="4"/>
  <c r="H33" i="4"/>
  <c r="D33" i="4"/>
  <c r="G33" i="4"/>
  <c r="J33" i="4"/>
  <c r="E33" i="4"/>
  <c r="I33" i="4"/>
  <c r="H37" i="4"/>
  <c r="D37" i="4"/>
  <c r="G37" i="4"/>
  <c r="J37" i="4"/>
  <c r="E37" i="4"/>
  <c r="I37" i="4"/>
  <c r="H41" i="4"/>
  <c r="D41" i="4"/>
  <c r="G41" i="4"/>
  <c r="J41" i="4"/>
  <c r="E41" i="4"/>
  <c r="I41" i="4"/>
  <c r="H45" i="4"/>
  <c r="D45" i="4"/>
  <c r="G45" i="4"/>
  <c r="J45" i="4"/>
  <c r="E45" i="4"/>
  <c r="I45" i="4"/>
  <c r="H49" i="4"/>
  <c r="D49" i="4"/>
  <c r="G49" i="4"/>
  <c r="J49" i="4"/>
  <c r="E49" i="4"/>
  <c r="I49" i="4"/>
  <c r="G53" i="4"/>
  <c r="H53" i="4"/>
  <c r="J53" i="4"/>
  <c r="E53" i="4"/>
  <c r="I53" i="4"/>
  <c r="D53" i="4"/>
  <c r="J57" i="4"/>
  <c r="G57" i="4"/>
  <c r="E57" i="4"/>
  <c r="I57" i="4"/>
  <c r="H57" i="4"/>
  <c r="D57" i="4"/>
  <c r="J61" i="4"/>
  <c r="G61" i="4"/>
  <c r="D61" i="4"/>
  <c r="I61" i="4"/>
  <c r="H61" i="4"/>
  <c r="E61" i="4"/>
  <c r="I66" i="4"/>
  <c r="E66" i="4"/>
  <c r="H66" i="4"/>
  <c r="D66" i="4"/>
  <c r="J66" i="4"/>
  <c r="G66" i="4"/>
  <c r="H71" i="4"/>
  <c r="D71" i="4"/>
  <c r="J71" i="4"/>
  <c r="E71" i="4"/>
  <c r="G71" i="4"/>
  <c r="I71" i="4"/>
  <c r="H75" i="4"/>
  <c r="D75" i="4"/>
  <c r="J75" i="4"/>
  <c r="E75" i="4"/>
  <c r="I75" i="4"/>
  <c r="G75" i="4"/>
  <c r="H79" i="4"/>
  <c r="D79" i="4"/>
  <c r="J79" i="4"/>
  <c r="E79" i="4"/>
  <c r="G79" i="4"/>
  <c r="I79" i="4"/>
  <c r="H83" i="4"/>
  <c r="D83" i="4"/>
  <c r="J83" i="4"/>
  <c r="E83" i="4"/>
  <c r="I83" i="4"/>
  <c r="G83" i="4"/>
  <c r="H87" i="4"/>
  <c r="D87" i="4"/>
  <c r="J87" i="4"/>
  <c r="E87" i="4"/>
  <c r="I87" i="4"/>
  <c r="G87" i="4"/>
  <c r="H91" i="4"/>
  <c r="D91" i="4"/>
  <c r="J91" i="4"/>
  <c r="E91" i="4"/>
  <c r="I91" i="4"/>
  <c r="G91" i="4"/>
  <c r="H95" i="4"/>
  <c r="D95" i="4"/>
  <c r="J95" i="4"/>
  <c r="E95" i="4"/>
  <c r="I95" i="4"/>
  <c r="G95" i="4"/>
  <c r="H99" i="4"/>
  <c r="D99" i="4"/>
  <c r="J99" i="4"/>
  <c r="E99" i="4"/>
  <c r="I99" i="4"/>
  <c r="G99" i="4"/>
  <c r="H103" i="4"/>
  <c r="D103" i="4"/>
  <c r="J103" i="4"/>
  <c r="E103" i="4"/>
  <c r="I103" i="4"/>
  <c r="G103" i="4"/>
  <c r="I107" i="4"/>
  <c r="E107" i="4"/>
  <c r="G107" i="4"/>
  <c r="H107" i="4"/>
  <c r="J107" i="4"/>
  <c r="D107" i="4"/>
  <c r="H108" i="4"/>
  <c r="D108" i="4"/>
  <c r="G108" i="4"/>
  <c r="J108" i="4"/>
  <c r="E108" i="4"/>
  <c r="I108" i="4"/>
  <c r="G106" i="1"/>
  <c r="J23" i="1" s="1"/>
  <c r="H25" i="4"/>
  <c r="D25" i="4"/>
  <c r="G25" i="4"/>
  <c r="J25" i="4"/>
  <c r="I25" i="4"/>
  <c r="E25" i="4"/>
  <c r="G34" i="4"/>
  <c r="J34" i="4"/>
  <c r="I34" i="4"/>
  <c r="E34" i="4"/>
  <c r="H34" i="4"/>
  <c r="D34" i="4"/>
  <c r="G38" i="4"/>
  <c r="J38" i="4"/>
  <c r="I38" i="4"/>
  <c r="E38" i="4"/>
  <c r="H38" i="4"/>
  <c r="D38" i="4"/>
  <c r="G42" i="4"/>
  <c r="J42" i="4"/>
  <c r="I42" i="4"/>
  <c r="E42" i="4"/>
  <c r="H42" i="4"/>
  <c r="D42" i="4"/>
  <c r="J50" i="4"/>
  <c r="H50" i="4"/>
  <c r="G50" i="4"/>
  <c r="E50" i="4"/>
  <c r="I50" i="4"/>
  <c r="D50" i="4"/>
  <c r="I58" i="4"/>
  <c r="E58" i="4"/>
  <c r="H58" i="4"/>
  <c r="D58" i="4"/>
  <c r="J58" i="4"/>
  <c r="G58" i="4"/>
  <c r="I62" i="4"/>
  <c r="E62" i="4"/>
  <c r="H62" i="4"/>
  <c r="J62" i="4"/>
  <c r="G62" i="4"/>
  <c r="D62" i="4"/>
  <c r="H63" i="4"/>
  <c r="D63" i="4"/>
  <c r="J63" i="4"/>
  <c r="E63" i="4"/>
  <c r="G63" i="4"/>
  <c r="I63" i="4"/>
  <c r="H67" i="4"/>
  <c r="D67" i="4"/>
  <c r="J67" i="4"/>
  <c r="E67" i="4"/>
  <c r="I67" i="4"/>
  <c r="G67" i="4"/>
  <c r="G76" i="4"/>
  <c r="I76" i="4"/>
  <c r="H76" i="4"/>
  <c r="E76" i="4"/>
  <c r="D76" i="4"/>
  <c r="J76" i="4"/>
  <c r="G84" i="4"/>
  <c r="H84" i="4"/>
  <c r="I84" i="4"/>
  <c r="E84" i="4"/>
  <c r="J84" i="4"/>
  <c r="D84" i="4"/>
  <c r="G92" i="4"/>
  <c r="H92" i="4"/>
  <c r="I92" i="4"/>
  <c r="E92" i="4"/>
  <c r="J92" i="4"/>
  <c r="D92" i="4"/>
  <c r="G100" i="4"/>
  <c r="H100" i="4"/>
  <c r="I100" i="4"/>
  <c r="E100" i="4"/>
  <c r="J100" i="4"/>
  <c r="D100" i="4"/>
  <c r="D8" i="5"/>
  <c r="D23" i="5" s="1"/>
  <c r="K15" i="3"/>
  <c r="I15" i="3"/>
  <c r="I8" i="3"/>
  <c r="G8" i="3"/>
  <c r="J16" i="1"/>
  <c r="L16" i="1" s="1"/>
  <c r="N23" i="1"/>
  <c r="H21" i="4"/>
  <c r="D21" i="4"/>
  <c r="G21" i="4"/>
  <c r="J21" i="4"/>
  <c r="I21" i="4"/>
  <c r="E21" i="4"/>
  <c r="G26" i="4"/>
  <c r="J26" i="4"/>
  <c r="I26" i="4"/>
  <c r="H26" i="4"/>
  <c r="E26" i="4"/>
  <c r="D26" i="4"/>
  <c r="G30" i="4"/>
  <c r="J30" i="4"/>
  <c r="I30" i="4"/>
  <c r="E30" i="4"/>
  <c r="H30" i="4"/>
  <c r="D30" i="4"/>
  <c r="G46" i="4"/>
  <c r="J46" i="4"/>
  <c r="I46" i="4"/>
  <c r="E46" i="4"/>
  <c r="H46" i="4"/>
  <c r="D46" i="4"/>
  <c r="I54" i="4"/>
  <c r="H54" i="4"/>
  <c r="G54" i="4"/>
  <c r="E54" i="4"/>
  <c r="D54" i="4"/>
  <c r="J54" i="4"/>
  <c r="G72" i="4"/>
  <c r="E72" i="4"/>
  <c r="J72" i="4"/>
  <c r="D72" i="4"/>
  <c r="I72" i="4"/>
  <c r="H72" i="4"/>
  <c r="G80" i="4"/>
  <c r="E80" i="4"/>
  <c r="J80" i="4"/>
  <c r="D80" i="4"/>
  <c r="H80" i="4"/>
  <c r="I80" i="4"/>
  <c r="G88" i="4"/>
  <c r="H88" i="4"/>
  <c r="I88" i="4"/>
  <c r="E88" i="4"/>
  <c r="J88" i="4"/>
  <c r="D88" i="4"/>
  <c r="G96" i="4"/>
  <c r="H96" i="4"/>
  <c r="I96" i="4"/>
  <c r="E96" i="4"/>
  <c r="J96" i="4"/>
  <c r="D96" i="4"/>
  <c r="H104" i="4"/>
  <c r="G104" i="4"/>
  <c r="I104" i="4"/>
  <c r="J104" i="4"/>
  <c r="E104" i="4"/>
  <c r="D104" i="4"/>
  <c r="S23" i="5"/>
  <c r="M23" i="5"/>
  <c r="E22" i="3"/>
  <c r="E31" i="3"/>
  <c r="G14" i="3" s="1"/>
  <c r="K8" i="3"/>
  <c r="L14" i="5"/>
  <c r="S14" i="5"/>
  <c r="M14" i="5"/>
  <c r="O14" i="5" s="1"/>
  <c r="S13" i="5"/>
  <c r="L13" i="5"/>
  <c r="M13" i="5"/>
  <c r="O13" i="5" s="1"/>
  <c r="L12" i="5"/>
  <c r="S12" i="5"/>
  <c r="M12" i="5"/>
  <c r="O12" i="5" s="1"/>
  <c r="L26" i="5"/>
  <c r="S26" i="5"/>
  <c r="M26" i="5"/>
  <c r="O26" i="5" s="1"/>
  <c r="O29" i="5"/>
  <c r="S6" i="5"/>
  <c r="I16" i="5"/>
  <c r="S25" i="5"/>
  <c r="L25" i="5"/>
  <c r="P27" i="5"/>
  <c r="U27" i="5" s="1"/>
  <c r="I31" i="5"/>
  <c r="S9" i="5"/>
  <c r="M9" i="5"/>
  <c r="S22" i="5"/>
  <c r="M22" i="5"/>
  <c r="M15" i="5"/>
  <c r="O15" i="5" s="1"/>
  <c r="M28" i="5"/>
  <c r="O28" i="5" s="1"/>
  <c r="O30" i="5"/>
  <c r="S31" i="5" l="1"/>
  <c r="T25" i="5"/>
  <c r="T28" i="5"/>
  <c r="P28" i="5"/>
  <c r="U28" i="5" s="1"/>
  <c r="T26" i="5"/>
  <c r="P26" i="5"/>
  <c r="U26" i="5" s="1"/>
  <c r="T29" i="5"/>
  <c r="P29" i="5"/>
  <c r="U29" i="5" s="1"/>
  <c r="T1006" i="2"/>
  <c r="U1006" i="2" s="1"/>
  <c r="V1006" i="2" s="1"/>
  <c r="W1006" i="2" s="1"/>
  <c r="X1006" i="2" s="1"/>
  <c r="Y1006" i="2" s="1"/>
  <c r="Z1006" i="2" s="1"/>
  <c r="AA1006" i="2" s="1"/>
  <c r="T1004" i="2"/>
  <c r="U1004" i="2" s="1"/>
  <c r="V1004" i="2" s="1"/>
  <c r="W1004" i="2" s="1"/>
  <c r="X1004" i="2" s="1"/>
  <c r="Y1004" i="2" s="1"/>
  <c r="Z1004" i="2" s="1"/>
  <c r="AA1004" i="2" s="1"/>
  <c r="T1002" i="2"/>
  <c r="U1002" i="2" s="1"/>
  <c r="V1002" i="2" s="1"/>
  <c r="W1002" i="2" s="1"/>
  <c r="X1002" i="2" s="1"/>
  <c r="Y1002" i="2" s="1"/>
  <c r="Z1002" i="2" s="1"/>
  <c r="AA1002" i="2" s="1"/>
  <c r="T1000" i="2"/>
  <c r="U1000" i="2" s="1"/>
  <c r="V1000" i="2" s="1"/>
  <c r="W1000" i="2" s="1"/>
  <c r="X1000" i="2" s="1"/>
  <c r="Y1000" i="2" s="1"/>
  <c r="Z1000" i="2" s="1"/>
  <c r="AA1000" i="2" s="1"/>
  <c r="T998" i="2"/>
  <c r="U998" i="2" s="1"/>
  <c r="V998" i="2" s="1"/>
  <c r="W998" i="2" s="1"/>
  <c r="X998" i="2" s="1"/>
  <c r="Y998" i="2" s="1"/>
  <c r="Z998" i="2" s="1"/>
  <c r="AA998" i="2" s="1"/>
  <c r="T996" i="2"/>
  <c r="U996" i="2" s="1"/>
  <c r="V996" i="2" s="1"/>
  <c r="W996" i="2" s="1"/>
  <c r="X996" i="2" s="1"/>
  <c r="Y996" i="2" s="1"/>
  <c r="Z996" i="2" s="1"/>
  <c r="AA996" i="2" s="1"/>
  <c r="T994" i="2"/>
  <c r="U994" i="2" s="1"/>
  <c r="V994" i="2" s="1"/>
  <c r="W994" i="2" s="1"/>
  <c r="X994" i="2" s="1"/>
  <c r="Y994" i="2" s="1"/>
  <c r="Z994" i="2" s="1"/>
  <c r="AA994" i="2" s="1"/>
  <c r="T992" i="2"/>
  <c r="U992" i="2" s="1"/>
  <c r="V992" i="2" s="1"/>
  <c r="W992" i="2" s="1"/>
  <c r="X992" i="2" s="1"/>
  <c r="Y992" i="2" s="1"/>
  <c r="Z992" i="2" s="1"/>
  <c r="AA992" i="2" s="1"/>
  <c r="T990" i="2"/>
  <c r="U990" i="2" s="1"/>
  <c r="V990" i="2" s="1"/>
  <c r="W990" i="2" s="1"/>
  <c r="X990" i="2" s="1"/>
  <c r="Y990" i="2" s="1"/>
  <c r="Z990" i="2" s="1"/>
  <c r="AA990" i="2" s="1"/>
  <c r="T989" i="2"/>
  <c r="U989" i="2" s="1"/>
  <c r="V989" i="2" s="1"/>
  <c r="W989" i="2" s="1"/>
  <c r="X989" i="2" s="1"/>
  <c r="Y989" i="2" s="1"/>
  <c r="Z989" i="2" s="1"/>
  <c r="AA989" i="2" s="1"/>
  <c r="T988" i="2"/>
  <c r="U988" i="2" s="1"/>
  <c r="V988" i="2" s="1"/>
  <c r="W988" i="2" s="1"/>
  <c r="X988" i="2" s="1"/>
  <c r="Y988" i="2" s="1"/>
  <c r="Z988" i="2" s="1"/>
  <c r="AA988" i="2" s="1"/>
  <c r="T987" i="2"/>
  <c r="U987" i="2" s="1"/>
  <c r="V987" i="2" s="1"/>
  <c r="W987" i="2" s="1"/>
  <c r="X987" i="2" s="1"/>
  <c r="Y987" i="2" s="1"/>
  <c r="Z987" i="2" s="1"/>
  <c r="AA987" i="2" s="1"/>
  <c r="T986" i="2"/>
  <c r="U986" i="2" s="1"/>
  <c r="V986" i="2" s="1"/>
  <c r="W986" i="2" s="1"/>
  <c r="X986" i="2" s="1"/>
  <c r="Y986" i="2" s="1"/>
  <c r="Z986" i="2" s="1"/>
  <c r="AA986" i="2" s="1"/>
  <c r="T985" i="2"/>
  <c r="U985" i="2" s="1"/>
  <c r="V985" i="2" s="1"/>
  <c r="W985" i="2" s="1"/>
  <c r="X985" i="2" s="1"/>
  <c r="Y985" i="2" s="1"/>
  <c r="Z985" i="2" s="1"/>
  <c r="AA985" i="2" s="1"/>
  <c r="T984" i="2"/>
  <c r="U984" i="2" s="1"/>
  <c r="V984" i="2" s="1"/>
  <c r="W984" i="2" s="1"/>
  <c r="X984" i="2" s="1"/>
  <c r="Y984" i="2" s="1"/>
  <c r="Z984" i="2" s="1"/>
  <c r="AA984" i="2" s="1"/>
  <c r="T983" i="2"/>
  <c r="U983" i="2" s="1"/>
  <c r="V983" i="2" s="1"/>
  <c r="W983" i="2" s="1"/>
  <c r="X983" i="2" s="1"/>
  <c r="Y983" i="2" s="1"/>
  <c r="Z983" i="2" s="1"/>
  <c r="AA983" i="2" s="1"/>
  <c r="T982" i="2"/>
  <c r="U982" i="2" s="1"/>
  <c r="V982" i="2" s="1"/>
  <c r="W982" i="2" s="1"/>
  <c r="X982" i="2" s="1"/>
  <c r="Y982" i="2" s="1"/>
  <c r="Z982" i="2" s="1"/>
  <c r="AA982" i="2" s="1"/>
  <c r="T981" i="2"/>
  <c r="U981" i="2" s="1"/>
  <c r="V981" i="2" s="1"/>
  <c r="W981" i="2" s="1"/>
  <c r="X981" i="2" s="1"/>
  <c r="Y981" i="2" s="1"/>
  <c r="Z981" i="2" s="1"/>
  <c r="AA981" i="2" s="1"/>
  <c r="T980" i="2"/>
  <c r="U980" i="2" s="1"/>
  <c r="V980" i="2" s="1"/>
  <c r="W980" i="2" s="1"/>
  <c r="X980" i="2" s="1"/>
  <c r="Y980" i="2" s="1"/>
  <c r="Z980" i="2" s="1"/>
  <c r="AA980" i="2" s="1"/>
  <c r="T979" i="2"/>
  <c r="U979" i="2" s="1"/>
  <c r="V979" i="2" s="1"/>
  <c r="W979" i="2" s="1"/>
  <c r="X979" i="2" s="1"/>
  <c r="Y979" i="2" s="1"/>
  <c r="Z979" i="2" s="1"/>
  <c r="AA979" i="2" s="1"/>
  <c r="T978" i="2"/>
  <c r="U978" i="2" s="1"/>
  <c r="V978" i="2" s="1"/>
  <c r="W978" i="2" s="1"/>
  <c r="X978" i="2" s="1"/>
  <c r="Y978" i="2" s="1"/>
  <c r="Z978" i="2" s="1"/>
  <c r="AA978" i="2" s="1"/>
  <c r="T977" i="2"/>
  <c r="U977" i="2" s="1"/>
  <c r="V977" i="2" s="1"/>
  <c r="W977" i="2" s="1"/>
  <c r="X977" i="2" s="1"/>
  <c r="Y977" i="2" s="1"/>
  <c r="Z977" i="2" s="1"/>
  <c r="AA977" i="2" s="1"/>
  <c r="T976" i="2"/>
  <c r="U976" i="2" s="1"/>
  <c r="V976" i="2" s="1"/>
  <c r="W976" i="2" s="1"/>
  <c r="X976" i="2" s="1"/>
  <c r="Y976" i="2" s="1"/>
  <c r="Z976" i="2" s="1"/>
  <c r="AA976" i="2" s="1"/>
  <c r="T975" i="2"/>
  <c r="U975" i="2" s="1"/>
  <c r="V975" i="2" s="1"/>
  <c r="W975" i="2" s="1"/>
  <c r="X975" i="2" s="1"/>
  <c r="Y975" i="2" s="1"/>
  <c r="Z975" i="2" s="1"/>
  <c r="AA975" i="2" s="1"/>
  <c r="T974" i="2"/>
  <c r="U974" i="2" s="1"/>
  <c r="V974" i="2" s="1"/>
  <c r="W974" i="2" s="1"/>
  <c r="X974" i="2" s="1"/>
  <c r="Y974" i="2" s="1"/>
  <c r="Z974" i="2" s="1"/>
  <c r="AA974" i="2" s="1"/>
  <c r="T973" i="2"/>
  <c r="U973" i="2" s="1"/>
  <c r="V973" i="2" s="1"/>
  <c r="W973" i="2" s="1"/>
  <c r="X973" i="2" s="1"/>
  <c r="Y973" i="2" s="1"/>
  <c r="Z973" i="2" s="1"/>
  <c r="AA973" i="2" s="1"/>
  <c r="T972" i="2"/>
  <c r="U972" i="2" s="1"/>
  <c r="V972" i="2" s="1"/>
  <c r="W972" i="2" s="1"/>
  <c r="X972" i="2" s="1"/>
  <c r="Y972" i="2" s="1"/>
  <c r="Z972" i="2" s="1"/>
  <c r="AA972" i="2" s="1"/>
  <c r="T971" i="2"/>
  <c r="U971" i="2" s="1"/>
  <c r="V971" i="2" s="1"/>
  <c r="W971" i="2" s="1"/>
  <c r="X971" i="2" s="1"/>
  <c r="Y971" i="2" s="1"/>
  <c r="Z971" i="2" s="1"/>
  <c r="AA971" i="2" s="1"/>
  <c r="T970" i="2"/>
  <c r="U970" i="2" s="1"/>
  <c r="V970" i="2" s="1"/>
  <c r="W970" i="2" s="1"/>
  <c r="X970" i="2" s="1"/>
  <c r="Y970" i="2" s="1"/>
  <c r="Z970" i="2" s="1"/>
  <c r="AA970" i="2" s="1"/>
  <c r="T969" i="2"/>
  <c r="U969" i="2" s="1"/>
  <c r="V969" i="2" s="1"/>
  <c r="W969" i="2" s="1"/>
  <c r="X969" i="2" s="1"/>
  <c r="Y969" i="2" s="1"/>
  <c r="Z969" i="2" s="1"/>
  <c r="AA969" i="2" s="1"/>
  <c r="T968" i="2"/>
  <c r="U968" i="2" s="1"/>
  <c r="V968" i="2" s="1"/>
  <c r="W968" i="2" s="1"/>
  <c r="X968" i="2" s="1"/>
  <c r="Y968" i="2" s="1"/>
  <c r="Z968" i="2" s="1"/>
  <c r="AA968" i="2" s="1"/>
  <c r="T967" i="2"/>
  <c r="U967" i="2" s="1"/>
  <c r="V967" i="2" s="1"/>
  <c r="W967" i="2" s="1"/>
  <c r="X967" i="2" s="1"/>
  <c r="Y967" i="2" s="1"/>
  <c r="Z967" i="2" s="1"/>
  <c r="AA967" i="2" s="1"/>
  <c r="T966" i="2"/>
  <c r="U966" i="2" s="1"/>
  <c r="V966" i="2" s="1"/>
  <c r="W966" i="2" s="1"/>
  <c r="X966" i="2" s="1"/>
  <c r="Y966" i="2" s="1"/>
  <c r="Z966" i="2" s="1"/>
  <c r="AA966" i="2" s="1"/>
  <c r="T965" i="2"/>
  <c r="U965" i="2" s="1"/>
  <c r="V965" i="2" s="1"/>
  <c r="W965" i="2" s="1"/>
  <c r="X965" i="2" s="1"/>
  <c r="Y965" i="2" s="1"/>
  <c r="Z965" i="2" s="1"/>
  <c r="AA965" i="2" s="1"/>
  <c r="T964" i="2"/>
  <c r="U964" i="2" s="1"/>
  <c r="V964" i="2" s="1"/>
  <c r="W964" i="2" s="1"/>
  <c r="X964" i="2" s="1"/>
  <c r="Y964" i="2" s="1"/>
  <c r="Z964" i="2" s="1"/>
  <c r="AA964" i="2" s="1"/>
  <c r="T963" i="2"/>
  <c r="U963" i="2" s="1"/>
  <c r="V963" i="2" s="1"/>
  <c r="W963" i="2" s="1"/>
  <c r="X963" i="2" s="1"/>
  <c r="Y963" i="2" s="1"/>
  <c r="Z963" i="2" s="1"/>
  <c r="AA963" i="2" s="1"/>
  <c r="T962" i="2"/>
  <c r="U962" i="2" s="1"/>
  <c r="V962" i="2" s="1"/>
  <c r="W962" i="2" s="1"/>
  <c r="X962" i="2" s="1"/>
  <c r="Y962" i="2" s="1"/>
  <c r="Z962" i="2" s="1"/>
  <c r="AA962" i="2" s="1"/>
  <c r="T961" i="2"/>
  <c r="U961" i="2" s="1"/>
  <c r="V961" i="2" s="1"/>
  <c r="W961" i="2" s="1"/>
  <c r="X961" i="2" s="1"/>
  <c r="Y961" i="2" s="1"/>
  <c r="Z961" i="2" s="1"/>
  <c r="AA961" i="2" s="1"/>
  <c r="T960" i="2"/>
  <c r="U960" i="2" s="1"/>
  <c r="V960" i="2" s="1"/>
  <c r="W960" i="2" s="1"/>
  <c r="X960" i="2" s="1"/>
  <c r="Y960" i="2" s="1"/>
  <c r="Z960" i="2" s="1"/>
  <c r="AA960" i="2" s="1"/>
  <c r="T959" i="2"/>
  <c r="U959" i="2" s="1"/>
  <c r="V959" i="2" s="1"/>
  <c r="W959" i="2" s="1"/>
  <c r="X959" i="2" s="1"/>
  <c r="Y959" i="2" s="1"/>
  <c r="Z959" i="2" s="1"/>
  <c r="AA959" i="2" s="1"/>
  <c r="T958" i="2"/>
  <c r="U958" i="2" s="1"/>
  <c r="V958" i="2" s="1"/>
  <c r="W958" i="2" s="1"/>
  <c r="X958" i="2" s="1"/>
  <c r="Y958" i="2" s="1"/>
  <c r="Z958" i="2" s="1"/>
  <c r="AA958" i="2" s="1"/>
  <c r="T957" i="2"/>
  <c r="U957" i="2" s="1"/>
  <c r="V957" i="2" s="1"/>
  <c r="W957" i="2" s="1"/>
  <c r="X957" i="2" s="1"/>
  <c r="Y957" i="2" s="1"/>
  <c r="Z957" i="2" s="1"/>
  <c r="AA957" i="2" s="1"/>
  <c r="T956" i="2"/>
  <c r="U956" i="2" s="1"/>
  <c r="V956" i="2" s="1"/>
  <c r="W956" i="2" s="1"/>
  <c r="X956" i="2" s="1"/>
  <c r="Y956" i="2" s="1"/>
  <c r="Z956" i="2" s="1"/>
  <c r="AA956" i="2" s="1"/>
  <c r="T955" i="2"/>
  <c r="U955" i="2" s="1"/>
  <c r="V955" i="2" s="1"/>
  <c r="W955" i="2" s="1"/>
  <c r="X955" i="2" s="1"/>
  <c r="Y955" i="2" s="1"/>
  <c r="Z955" i="2" s="1"/>
  <c r="AA955" i="2" s="1"/>
  <c r="T954" i="2"/>
  <c r="U954" i="2" s="1"/>
  <c r="V954" i="2" s="1"/>
  <c r="W954" i="2" s="1"/>
  <c r="X954" i="2" s="1"/>
  <c r="Y954" i="2" s="1"/>
  <c r="Z954" i="2" s="1"/>
  <c r="AA954" i="2" s="1"/>
  <c r="T953" i="2"/>
  <c r="U953" i="2" s="1"/>
  <c r="V953" i="2" s="1"/>
  <c r="W953" i="2" s="1"/>
  <c r="X953" i="2" s="1"/>
  <c r="Y953" i="2" s="1"/>
  <c r="Z953" i="2" s="1"/>
  <c r="AA953" i="2" s="1"/>
  <c r="T952" i="2"/>
  <c r="U952" i="2" s="1"/>
  <c r="V952" i="2" s="1"/>
  <c r="W952" i="2" s="1"/>
  <c r="X952" i="2" s="1"/>
  <c r="Y952" i="2" s="1"/>
  <c r="Z952" i="2" s="1"/>
  <c r="AA952" i="2" s="1"/>
  <c r="T951" i="2"/>
  <c r="U951" i="2" s="1"/>
  <c r="V951" i="2" s="1"/>
  <c r="W951" i="2" s="1"/>
  <c r="X951" i="2" s="1"/>
  <c r="Y951" i="2" s="1"/>
  <c r="Z951" i="2" s="1"/>
  <c r="AA951" i="2" s="1"/>
  <c r="T950" i="2"/>
  <c r="U950" i="2" s="1"/>
  <c r="V950" i="2" s="1"/>
  <c r="W950" i="2" s="1"/>
  <c r="X950" i="2" s="1"/>
  <c r="Y950" i="2" s="1"/>
  <c r="Z950" i="2" s="1"/>
  <c r="AA950" i="2" s="1"/>
  <c r="T949" i="2"/>
  <c r="U949" i="2" s="1"/>
  <c r="V949" i="2" s="1"/>
  <c r="W949" i="2" s="1"/>
  <c r="X949" i="2" s="1"/>
  <c r="Y949" i="2" s="1"/>
  <c r="Z949" i="2" s="1"/>
  <c r="AA949" i="2" s="1"/>
  <c r="T948" i="2"/>
  <c r="U948" i="2" s="1"/>
  <c r="V948" i="2" s="1"/>
  <c r="W948" i="2" s="1"/>
  <c r="X948" i="2" s="1"/>
  <c r="Y948" i="2" s="1"/>
  <c r="Z948" i="2" s="1"/>
  <c r="AA948" i="2" s="1"/>
  <c r="T947" i="2"/>
  <c r="U947" i="2" s="1"/>
  <c r="V947" i="2" s="1"/>
  <c r="W947" i="2" s="1"/>
  <c r="X947" i="2" s="1"/>
  <c r="Y947" i="2" s="1"/>
  <c r="Z947" i="2" s="1"/>
  <c r="AA947" i="2" s="1"/>
  <c r="T946" i="2"/>
  <c r="U946" i="2" s="1"/>
  <c r="V946" i="2" s="1"/>
  <c r="W946" i="2" s="1"/>
  <c r="X946" i="2" s="1"/>
  <c r="Y946" i="2" s="1"/>
  <c r="Z946" i="2" s="1"/>
  <c r="AA946" i="2" s="1"/>
  <c r="T945" i="2"/>
  <c r="U945" i="2" s="1"/>
  <c r="V945" i="2" s="1"/>
  <c r="W945" i="2" s="1"/>
  <c r="X945" i="2" s="1"/>
  <c r="Y945" i="2" s="1"/>
  <c r="Z945" i="2" s="1"/>
  <c r="AA945" i="2" s="1"/>
  <c r="T944" i="2"/>
  <c r="U944" i="2" s="1"/>
  <c r="V944" i="2" s="1"/>
  <c r="W944" i="2" s="1"/>
  <c r="X944" i="2" s="1"/>
  <c r="Y944" i="2" s="1"/>
  <c r="Z944" i="2" s="1"/>
  <c r="AA944" i="2" s="1"/>
  <c r="T943" i="2"/>
  <c r="U943" i="2" s="1"/>
  <c r="V943" i="2" s="1"/>
  <c r="W943" i="2" s="1"/>
  <c r="X943" i="2" s="1"/>
  <c r="Y943" i="2" s="1"/>
  <c r="Z943" i="2" s="1"/>
  <c r="AA943" i="2" s="1"/>
  <c r="T942" i="2"/>
  <c r="U942" i="2" s="1"/>
  <c r="V942" i="2" s="1"/>
  <c r="W942" i="2" s="1"/>
  <c r="X942" i="2" s="1"/>
  <c r="Y942" i="2" s="1"/>
  <c r="Z942" i="2" s="1"/>
  <c r="AA942" i="2" s="1"/>
  <c r="T941" i="2"/>
  <c r="U941" i="2" s="1"/>
  <c r="V941" i="2" s="1"/>
  <c r="W941" i="2" s="1"/>
  <c r="X941" i="2" s="1"/>
  <c r="Y941" i="2" s="1"/>
  <c r="Z941" i="2" s="1"/>
  <c r="AA941" i="2" s="1"/>
  <c r="T940" i="2"/>
  <c r="U940" i="2" s="1"/>
  <c r="V940" i="2" s="1"/>
  <c r="W940" i="2" s="1"/>
  <c r="X940" i="2" s="1"/>
  <c r="Y940" i="2" s="1"/>
  <c r="Z940" i="2" s="1"/>
  <c r="AA940" i="2" s="1"/>
  <c r="T939" i="2"/>
  <c r="U939" i="2" s="1"/>
  <c r="V939" i="2" s="1"/>
  <c r="W939" i="2" s="1"/>
  <c r="X939" i="2" s="1"/>
  <c r="Y939" i="2" s="1"/>
  <c r="Z939" i="2" s="1"/>
  <c r="AA939" i="2" s="1"/>
  <c r="T938" i="2"/>
  <c r="U938" i="2" s="1"/>
  <c r="V938" i="2" s="1"/>
  <c r="W938" i="2" s="1"/>
  <c r="X938" i="2" s="1"/>
  <c r="Y938" i="2" s="1"/>
  <c r="Z938" i="2" s="1"/>
  <c r="AA938" i="2" s="1"/>
  <c r="T937" i="2"/>
  <c r="U937" i="2" s="1"/>
  <c r="V937" i="2" s="1"/>
  <c r="W937" i="2" s="1"/>
  <c r="X937" i="2" s="1"/>
  <c r="Y937" i="2" s="1"/>
  <c r="Z937" i="2" s="1"/>
  <c r="AA937" i="2" s="1"/>
  <c r="T936" i="2"/>
  <c r="U936" i="2" s="1"/>
  <c r="V936" i="2" s="1"/>
  <c r="W936" i="2" s="1"/>
  <c r="X936" i="2" s="1"/>
  <c r="Y936" i="2" s="1"/>
  <c r="Z936" i="2" s="1"/>
  <c r="AA936" i="2" s="1"/>
  <c r="T935" i="2"/>
  <c r="U935" i="2" s="1"/>
  <c r="V935" i="2" s="1"/>
  <c r="W935" i="2" s="1"/>
  <c r="X935" i="2" s="1"/>
  <c r="Y935" i="2" s="1"/>
  <c r="Z935" i="2" s="1"/>
  <c r="AA935" i="2" s="1"/>
  <c r="T934" i="2"/>
  <c r="U934" i="2" s="1"/>
  <c r="V934" i="2" s="1"/>
  <c r="W934" i="2" s="1"/>
  <c r="X934" i="2" s="1"/>
  <c r="Y934" i="2" s="1"/>
  <c r="Z934" i="2" s="1"/>
  <c r="AA934" i="2" s="1"/>
  <c r="T933" i="2"/>
  <c r="U933" i="2" s="1"/>
  <c r="V933" i="2" s="1"/>
  <c r="W933" i="2" s="1"/>
  <c r="X933" i="2" s="1"/>
  <c r="Y933" i="2" s="1"/>
  <c r="Z933" i="2" s="1"/>
  <c r="AA933" i="2" s="1"/>
  <c r="T932" i="2"/>
  <c r="U932" i="2" s="1"/>
  <c r="V932" i="2" s="1"/>
  <c r="W932" i="2" s="1"/>
  <c r="X932" i="2" s="1"/>
  <c r="Y932" i="2" s="1"/>
  <c r="Z932" i="2" s="1"/>
  <c r="AA932" i="2" s="1"/>
  <c r="T931" i="2"/>
  <c r="U931" i="2" s="1"/>
  <c r="V931" i="2" s="1"/>
  <c r="W931" i="2" s="1"/>
  <c r="X931" i="2" s="1"/>
  <c r="Y931" i="2" s="1"/>
  <c r="Z931" i="2" s="1"/>
  <c r="AA931" i="2" s="1"/>
  <c r="T930" i="2"/>
  <c r="U930" i="2" s="1"/>
  <c r="V930" i="2" s="1"/>
  <c r="W930" i="2" s="1"/>
  <c r="X930" i="2" s="1"/>
  <c r="Y930" i="2" s="1"/>
  <c r="Z930" i="2" s="1"/>
  <c r="AA930" i="2" s="1"/>
  <c r="T929" i="2"/>
  <c r="U929" i="2" s="1"/>
  <c r="V929" i="2" s="1"/>
  <c r="W929" i="2" s="1"/>
  <c r="X929" i="2" s="1"/>
  <c r="Y929" i="2" s="1"/>
  <c r="Z929" i="2" s="1"/>
  <c r="AA929" i="2" s="1"/>
  <c r="T928" i="2"/>
  <c r="U928" i="2" s="1"/>
  <c r="V928" i="2" s="1"/>
  <c r="W928" i="2" s="1"/>
  <c r="X928" i="2" s="1"/>
  <c r="Y928" i="2" s="1"/>
  <c r="Z928" i="2" s="1"/>
  <c r="AA928" i="2" s="1"/>
  <c r="T927" i="2"/>
  <c r="U927" i="2" s="1"/>
  <c r="V927" i="2" s="1"/>
  <c r="W927" i="2" s="1"/>
  <c r="X927" i="2" s="1"/>
  <c r="Y927" i="2" s="1"/>
  <c r="Z927" i="2" s="1"/>
  <c r="AA927" i="2" s="1"/>
  <c r="T926" i="2"/>
  <c r="U926" i="2" s="1"/>
  <c r="V926" i="2" s="1"/>
  <c r="W926" i="2" s="1"/>
  <c r="X926" i="2" s="1"/>
  <c r="Y926" i="2" s="1"/>
  <c r="Z926" i="2" s="1"/>
  <c r="AA926" i="2" s="1"/>
  <c r="T925" i="2"/>
  <c r="U925" i="2" s="1"/>
  <c r="V925" i="2" s="1"/>
  <c r="W925" i="2" s="1"/>
  <c r="X925" i="2" s="1"/>
  <c r="Y925" i="2" s="1"/>
  <c r="Z925" i="2" s="1"/>
  <c r="AA925" i="2" s="1"/>
  <c r="T924" i="2"/>
  <c r="U924" i="2" s="1"/>
  <c r="V924" i="2" s="1"/>
  <c r="W924" i="2" s="1"/>
  <c r="X924" i="2" s="1"/>
  <c r="Y924" i="2" s="1"/>
  <c r="Z924" i="2" s="1"/>
  <c r="AA924" i="2" s="1"/>
  <c r="T923" i="2"/>
  <c r="U923" i="2" s="1"/>
  <c r="V923" i="2" s="1"/>
  <c r="W923" i="2" s="1"/>
  <c r="X923" i="2" s="1"/>
  <c r="Y923" i="2" s="1"/>
  <c r="Z923" i="2" s="1"/>
  <c r="AA923" i="2" s="1"/>
  <c r="T922" i="2"/>
  <c r="U922" i="2" s="1"/>
  <c r="V922" i="2" s="1"/>
  <c r="W922" i="2" s="1"/>
  <c r="X922" i="2" s="1"/>
  <c r="Y922" i="2" s="1"/>
  <c r="Z922" i="2" s="1"/>
  <c r="AA922" i="2" s="1"/>
  <c r="T921" i="2"/>
  <c r="U921" i="2" s="1"/>
  <c r="V921" i="2" s="1"/>
  <c r="W921" i="2" s="1"/>
  <c r="X921" i="2" s="1"/>
  <c r="Y921" i="2" s="1"/>
  <c r="Z921" i="2" s="1"/>
  <c r="AA921" i="2" s="1"/>
  <c r="T920" i="2"/>
  <c r="U920" i="2" s="1"/>
  <c r="V920" i="2" s="1"/>
  <c r="W920" i="2" s="1"/>
  <c r="X920" i="2" s="1"/>
  <c r="Y920" i="2" s="1"/>
  <c r="Z920" i="2" s="1"/>
  <c r="AA920" i="2" s="1"/>
  <c r="T919" i="2"/>
  <c r="U919" i="2" s="1"/>
  <c r="V919" i="2" s="1"/>
  <c r="W919" i="2" s="1"/>
  <c r="X919" i="2" s="1"/>
  <c r="Y919" i="2" s="1"/>
  <c r="Z919" i="2" s="1"/>
  <c r="AA919" i="2" s="1"/>
  <c r="T918" i="2"/>
  <c r="U918" i="2" s="1"/>
  <c r="V918" i="2" s="1"/>
  <c r="W918" i="2" s="1"/>
  <c r="X918" i="2" s="1"/>
  <c r="Y918" i="2" s="1"/>
  <c r="Z918" i="2" s="1"/>
  <c r="AA918" i="2" s="1"/>
  <c r="T917" i="2"/>
  <c r="U917" i="2" s="1"/>
  <c r="V917" i="2" s="1"/>
  <c r="W917" i="2" s="1"/>
  <c r="X917" i="2" s="1"/>
  <c r="Y917" i="2" s="1"/>
  <c r="Z917" i="2" s="1"/>
  <c r="AA917" i="2" s="1"/>
  <c r="T916" i="2"/>
  <c r="U916" i="2" s="1"/>
  <c r="V916" i="2" s="1"/>
  <c r="W916" i="2" s="1"/>
  <c r="X916" i="2" s="1"/>
  <c r="Y916" i="2" s="1"/>
  <c r="Z916" i="2" s="1"/>
  <c r="AA916" i="2" s="1"/>
  <c r="T915" i="2"/>
  <c r="U915" i="2" s="1"/>
  <c r="V915" i="2" s="1"/>
  <c r="W915" i="2" s="1"/>
  <c r="X915" i="2" s="1"/>
  <c r="Y915" i="2" s="1"/>
  <c r="Z915" i="2" s="1"/>
  <c r="AA915" i="2" s="1"/>
  <c r="T914" i="2"/>
  <c r="U914" i="2" s="1"/>
  <c r="V914" i="2" s="1"/>
  <c r="W914" i="2" s="1"/>
  <c r="X914" i="2" s="1"/>
  <c r="Y914" i="2" s="1"/>
  <c r="Z914" i="2" s="1"/>
  <c r="AA914" i="2" s="1"/>
  <c r="T913" i="2"/>
  <c r="U913" i="2" s="1"/>
  <c r="V913" i="2" s="1"/>
  <c r="W913" i="2" s="1"/>
  <c r="X913" i="2" s="1"/>
  <c r="Y913" i="2" s="1"/>
  <c r="Z913" i="2" s="1"/>
  <c r="AA913" i="2" s="1"/>
  <c r="T912" i="2"/>
  <c r="U912" i="2" s="1"/>
  <c r="V912" i="2" s="1"/>
  <c r="W912" i="2" s="1"/>
  <c r="X912" i="2" s="1"/>
  <c r="Y912" i="2" s="1"/>
  <c r="Z912" i="2" s="1"/>
  <c r="AA912" i="2" s="1"/>
  <c r="T911" i="2"/>
  <c r="U911" i="2" s="1"/>
  <c r="V911" i="2" s="1"/>
  <c r="W911" i="2" s="1"/>
  <c r="X911" i="2" s="1"/>
  <c r="Y911" i="2" s="1"/>
  <c r="Z911" i="2" s="1"/>
  <c r="AA911" i="2" s="1"/>
  <c r="T910" i="2"/>
  <c r="U910" i="2" s="1"/>
  <c r="V910" i="2" s="1"/>
  <c r="W910" i="2" s="1"/>
  <c r="X910" i="2" s="1"/>
  <c r="Y910" i="2" s="1"/>
  <c r="Z910" i="2" s="1"/>
  <c r="AA910" i="2" s="1"/>
  <c r="T909" i="2"/>
  <c r="U909" i="2" s="1"/>
  <c r="V909" i="2" s="1"/>
  <c r="W909" i="2" s="1"/>
  <c r="X909" i="2" s="1"/>
  <c r="Y909" i="2" s="1"/>
  <c r="Z909" i="2" s="1"/>
  <c r="AA909" i="2" s="1"/>
  <c r="T908" i="2"/>
  <c r="U908" i="2" s="1"/>
  <c r="V908" i="2" s="1"/>
  <c r="W908" i="2" s="1"/>
  <c r="X908" i="2" s="1"/>
  <c r="Y908" i="2" s="1"/>
  <c r="Z908" i="2" s="1"/>
  <c r="AA908" i="2" s="1"/>
  <c r="T907" i="2"/>
  <c r="U907" i="2" s="1"/>
  <c r="V907" i="2" s="1"/>
  <c r="W907" i="2" s="1"/>
  <c r="X907" i="2" s="1"/>
  <c r="Y907" i="2" s="1"/>
  <c r="Z907" i="2" s="1"/>
  <c r="AA907" i="2" s="1"/>
  <c r="T906" i="2"/>
  <c r="U906" i="2" s="1"/>
  <c r="V906" i="2" s="1"/>
  <c r="W906" i="2" s="1"/>
  <c r="X906" i="2" s="1"/>
  <c r="Y906" i="2" s="1"/>
  <c r="Z906" i="2" s="1"/>
  <c r="AA906" i="2" s="1"/>
  <c r="T905" i="2"/>
  <c r="U905" i="2" s="1"/>
  <c r="V905" i="2" s="1"/>
  <c r="W905" i="2" s="1"/>
  <c r="X905" i="2" s="1"/>
  <c r="Y905" i="2" s="1"/>
  <c r="Z905" i="2" s="1"/>
  <c r="AA905" i="2" s="1"/>
  <c r="T1005" i="2"/>
  <c r="U1005" i="2" s="1"/>
  <c r="V1005" i="2" s="1"/>
  <c r="W1005" i="2" s="1"/>
  <c r="X1005" i="2" s="1"/>
  <c r="Y1005" i="2" s="1"/>
  <c r="Z1005" i="2" s="1"/>
  <c r="AA1005" i="2" s="1"/>
  <c r="T1001" i="2"/>
  <c r="U1001" i="2" s="1"/>
  <c r="V1001" i="2" s="1"/>
  <c r="W1001" i="2" s="1"/>
  <c r="X1001" i="2" s="1"/>
  <c r="Y1001" i="2" s="1"/>
  <c r="Z1001" i="2" s="1"/>
  <c r="AA1001" i="2" s="1"/>
  <c r="T997" i="2"/>
  <c r="U997" i="2" s="1"/>
  <c r="V997" i="2" s="1"/>
  <c r="W997" i="2" s="1"/>
  <c r="X997" i="2" s="1"/>
  <c r="Y997" i="2" s="1"/>
  <c r="Z997" i="2" s="1"/>
  <c r="AA997" i="2" s="1"/>
  <c r="T993" i="2"/>
  <c r="U993" i="2" s="1"/>
  <c r="V993" i="2" s="1"/>
  <c r="W993" i="2" s="1"/>
  <c r="X993" i="2" s="1"/>
  <c r="Y993" i="2" s="1"/>
  <c r="Z993" i="2" s="1"/>
  <c r="AA993" i="2" s="1"/>
  <c r="T904" i="2"/>
  <c r="U904" i="2" s="1"/>
  <c r="V904" i="2" s="1"/>
  <c r="W904" i="2" s="1"/>
  <c r="X904" i="2" s="1"/>
  <c r="Y904" i="2" s="1"/>
  <c r="Z904" i="2" s="1"/>
  <c r="AA904" i="2" s="1"/>
  <c r="T903" i="2"/>
  <c r="U903" i="2" s="1"/>
  <c r="V903" i="2" s="1"/>
  <c r="W903" i="2" s="1"/>
  <c r="X903" i="2" s="1"/>
  <c r="Y903" i="2" s="1"/>
  <c r="Z903" i="2" s="1"/>
  <c r="AA903" i="2" s="1"/>
  <c r="T902" i="2"/>
  <c r="U902" i="2" s="1"/>
  <c r="V902" i="2" s="1"/>
  <c r="W902" i="2" s="1"/>
  <c r="X902" i="2" s="1"/>
  <c r="Y902" i="2" s="1"/>
  <c r="Z902" i="2" s="1"/>
  <c r="AA902" i="2" s="1"/>
  <c r="T901" i="2"/>
  <c r="U901" i="2" s="1"/>
  <c r="V901" i="2" s="1"/>
  <c r="W901" i="2" s="1"/>
  <c r="X901" i="2" s="1"/>
  <c r="Y901" i="2" s="1"/>
  <c r="Z901" i="2" s="1"/>
  <c r="AA901" i="2" s="1"/>
  <c r="T900" i="2"/>
  <c r="U900" i="2" s="1"/>
  <c r="V900" i="2" s="1"/>
  <c r="W900" i="2" s="1"/>
  <c r="X900" i="2" s="1"/>
  <c r="Y900" i="2" s="1"/>
  <c r="Z900" i="2" s="1"/>
  <c r="AA900" i="2" s="1"/>
  <c r="T899" i="2"/>
  <c r="U899" i="2" s="1"/>
  <c r="V899" i="2" s="1"/>
  <c r="W899" i="2" s="1"/>
  <c r="X899" i="2" s="1"/>
  <c r="Y899" i="2" s="1"/>
  <c r="Z899" i="2" s="1"/>
  <c r="AA899" i="2" s="1"/>
  <c r="T898" i="2"/>
  <c r="U898" i="2" s="1"/>
  <c r="V898" i="2" s="1"/>
  <c r="W898" i="2" s="1"/>
  <c r="X898" i="2" s="1"/>
  <c r="Y898" i="2" s="1"/>
  <c r="Z898" i="2" s="1"/>
  <c r="AA898" i="2" s="1"/>
  <c r="T897" i="2"/>
  <c r="U897" i="2" s="1"/>
  <c r="V897" i="2" s="1"/>
  <c r="W897" i="2" s="1"/>
  <c r="X897" i="2" s="1"/>
  <c r="Y897" i="2" s="1"/>
  <c r="Z897" i="2" s="1"/>
  <c r="AA897" i="2" s="1"/>
  <c r="T896" i="2"/>
  <c r="U896" i="2" s="1"/>
  <c r="V896" i="2" s="1"/>
  <c r="W896" i="2" s="1"/>
  <c r="X896" i="2" s="1"/>
  <c r="Y896" i="2" s="1"/>
  <c r="Z896" i="2" s="1"/>
  <c r="AA896" i="2" s="1"/>
  <c r="T895" i="2"/>
  <c r="U895" i="2" s="1"/>
  <c r="V895" i="2" s="1"/>
  <c r="W895" i="2" s="1"/>
  <c r="X895" i="2" s="1"/>
  <c r="Y895" i="2" s="1"/>
  <c r="Z895" i="2" s="1"/>
  <c r="AA895" i="2" s="1"/>
  <c r="T894" i="2"/>
  <c r="U894" i="2" s="1"/>
  <c r="V894" i="2" s="1"/>
  <c r="W894" i="2" s="1"/>
  <c r="X894" i="2" s="1"/>
  <c r="Y894" i="2" s="1"/>
  <c r="Z894" i="2" s="1"/>
  <c r="AA894" i="2" s="1"/>
  <c r="T893" i="2"/>
  <c r="U893" i="2" s="1"/>
  <c r="V893" i="2" s="1"/>
  <c r="W893" i="2" s="1"/>
  <c r="X893" i="2" s="1"/>
  <c r="Y893" i="2" s="1"/>
  <c r="Z893" i="2" s="1"/>
  <c r="AA893" i="2" s="1"/>
  <c r="T892" i="2"/>
  <c r="U892" i="2" s="1"/>
  <c r="V892" i="2" s="1"/>
  <c r="W892" i="2" s="1"/>
  <c r="X892" i="2" s="1"/>
  <c r="Y892" i="2" s="1"/>
  <c r="Z892" i="2" s="1"/>
  <c r="AA892" i="2" s="1"/>
  <c r="T891" i="2"/>
  <c r="U891" i="2" s="1"/>
  <c r="V891" i="2" s="1"/>
  <c r="W891" i="2" s="1"/>
  <c r="X891" i="2" s="1"/>
  <c r="Y891" i="2" s="1"/>
  <c r="Z891" i="2" s="1"/>
  <c r="AA891" i="2" s="1"/>
  <c r="T890" i="2"/>
  <c r="U890" i="2" s="1"/>
  <c r="V890" i="2" s="1"/>
  <c r="W890" i="2" s="1"/>
  <c r="X890" i="2" s="1"/>
  <c r="Y890" i="2" s="1"/>
  <c r="Z890" i="2" s="1"/>
  <c r="AA890" i="2" s="1"/>
  <c r="T889" i="2"/>
  <c r="U889" i="2" s="1"/>
  <c r="V889" i="2" s="1"/>
  <c r="W889" i="2" s="1"/>
  <c r="X889" i="2" s="1"/>
  <c r="Y889" i="2" s="1"/>
  <c r="Z889" i="2" s="1"/>
  <c r="AA889" i="2" s="1"/>
  <c r="T888" i="2"/>
  <c r="U888" i="2" s="1"/>
  <c r="V888" i="2" s="1"/>
  <c r="W888" i="2" s="1"/>
  <c r="X888" i="2" s="1"/>
  <c r="Y888" i="2" s="1"/>
  <c r="Z888" i="2" s="1"/>
  <c r="AA888" i="2" s="1"/>
  <c r="T887" i="2"/>
  <c r="U887" i="2" s="1"/>
  <c r="V887" i="2" s="1"/>
  <c r="W887" i="2" s="1"/>
  <c r="X887" i="2" s="1"/>
  <c r="Y887" i="2" s="1"/>
  <c r="Z887" i="2" s="1"/>
  <c r="AA887" i="2" s="1"/>
  <c r="T886" i="2"/>
  <c r="U886" i="2" s="1"/>
  <c r="V886" i="2" s="1"/>
  <c r="W886" i="2" s="1"/>
  <c r="X886" i="2" s="1"/>
  <c r="Y886" i="2" s="1"/>
  <c r="Z886" i="2" s="1"/>
  <c r="AA886" i="2" s="1"/>
  <c r="T885" i="2"/>
  <c r="U885" i="2" s="1"/>
  <c r="V885" i="2" s="1"/>
  <c r="W885" i="2" s="1"/>
  <c r="X885" i="2" s="1"/>
  <c r="Y885" i="2" s="1"/>
  <c r="Z885" i="2" s="1"/>
  <c r="AA885" i="2" s="1"/>
  <c r="T884" i="2"/>
  <c r="U884" i="2" s="1"/>
  <c r="V884" i="2" s="1"/>
  <c r="W884" i="2" s="1"/>
  <c r="X884" i="2" s="1"/>
  <c r="Y884" i="2" s="1"/>
  <c r="Z884" i="2" s="1"/>
  <c r="AA884" i="2" s="1"/>
  <c r="T883" i="2"/>
  <c r="U883" i="2" s="1"/>
  <c r="V883" i="2" s="1"/>
  <c r="W883" i="2" s="1"/>
  <c r="X883" i="2" s="1"/>
  <c r="Y883" i="2" s="1"/>
  <c r="Z883" i="2" s="1"/>
  <c r="AA883" i="2" s="1"/>
  <c r="T882" i="2"/>
  <c r="U882" i="2" s="1"/>
  <c r="V882" i="2" s="1"/>
  <c r="W882" i="2" s="1"/>
  <c r="X882" i="2" s="1"/>
  <c r="Y882" i="2" s="1"/>
  <c r="Z882" i="2" s="1"/>
  <c r="AA882" i="2" s="1"/>
  <c r="T881" i="2"/>
  <c r="U881" i="2" s="1"/>
  <c r="V881" i="2" s="1"/>
  <c r="W881" i="2" s="1"/>
  <c r="X881" i="2" s="1"/>
  <c r="Y881" i="2" s="1"/>
  <c r="Z881" i="2" s="1"/>
  <c r="AA881" i="2" s="1"/>
  <c r="T880" i="2"/>
  <c r="U880" i="2" s="1"/>
  <c r="V880" i="2" s="1"/>
  <c r="W880" i="2" s="1"/>
  <c r="X880" i="2" s="1"/>
  <c r="Y880" i="2" s="1"/>
  <c r="Z880" i="2" s="1"/>
  <c r="AA880" i="2" s="1"/>
  <c r="T879" i="2"/>
  <c r="U879" i="2" s="1"/>
  <c r="V879" i="2" s="1"/>
  <c r="W879" i="2" s="1"/>
  <c r="X879" i="2" s="1"/>
  <c r="Y879" i="2" s="1"/>
  <c r="Z879" i="2" s="1"/>
  <c r="AA879" i="2" s="1"/>
  <c r="T878" i="2"/>
  <c r="U878" i="2" s="1"/>
  <c r="V878" i="2" s="1"/>
  <c r="W878" i="2" s="1"/>
  <c r="X878" i="2" s="1"/>
  <c r="Y878" i="2" s="1"/>
  <c r="Z878" i="2" s="1"/>
  <c r="AA878" i="2" s="1"/>
  <c r="T877" i="2"/>
  <c r="U877" i="2" s="1"/>
  <c r="V877" i="2" s="1"/>
  <c r="W877" i="2" s="1"/>
  <c r="X877" i="2" s="1"/>
  <c r="Y877" i="2" s="1"/>
  <c r="Z877" i="2" s="1"/>
  <c r="AA877" i="2" s="1"/>
  <c r="T876" i="2"/>
  <c r="U876" i="2" s="1"/>
  <c r="V876" i="2" s="1"/>
  <c r="W876" i="2" s="1"/>
  <c r="X876" i="2" s="1"/>
  <c r="Y876" i="2" s="1"/>
  <c r="Z876" i="2" s="1"/>
  <c r="AA876" i="2" s="1"/>
  <c r="T875" i="2"/>
  <c r="U875" i="2" s="1"/>
  <c r="V875" i="2" s="1"/>
  <c r="W875" i="2" s="1"/>
  <c r="X875" i="2" s="1"/>
  <c r="Y875" i="2" s="1"/>
  <c r="Z875" i="2" s="1"/>
  <c r="AA875" i="2" s="1"/>
  <c r="T874" i="2"/>
  <c r="U874" i="2" s="1"/>
  <c r="V874" i="2" s="1"/>
  <c r="W874" i="2" s="1"/>
  <c r="X874" i="2" s="1"/>
  <c r="Y874" i="2" s="1"/>
  <c r="Z874" i="2" s="1"/>
  <c r="AA874" i="2" s="1"/>
  <c r="T873" i="2"/>
  <c r="U873" i="2" s="1"/>
  <c r="V873" i="2" s="1"/>
  <c r="W873" i="2" s="1"/>
  <c r="X873" i="2" s="1"/>
  <c r="Y873" i="2" s="1"/>
  <c r="Z873" i="2" s="1"/>
  <c r="AA873" i="2" s="1"/>
  <c r="T872" i="2"/>
  <c r="U872" i="2" s="1"/>
  <c r="V872" i="2" s="1"/>
  <c r="W872" i="2" s="1"/>
  <c r="X872" i="2" s="1"/>
  <c r="Y872" i="2" s="1"/>
  <c r="Z872" i="2" s="1"/>
  <c r="AA872" i="2" s="1"/>
  <c r="T871" i="2"/>
  <c r="U871" i="2" s="1"/>
  <c r="V871" i="2" s="1"/>
  <c r="W871" i="2" s="1"/>
  <c r="X871" i="2" s="1"/>
  <c r="Y871" i="2" s="1"/>
  <c r="Z871" i="2" s="1"/>
  <c r="AA871" i="2" s="1"/>
  <c r="T870" i="2"/>
  <c r="U870" i="2" s="1"/>
  <c r="V870" i="2" s="1"/>
  <c r="W870" i="2" s="1"/>
  <c r="X870" i="2" s="1"/>
  <c r="Y870" i="2" s="1"/>
  <c r="Z870" i="2" s="1"/>
  <c r="AA870" i="2" s="1"/>
  <c r="T869" i="2"/>
  <c r="U869" i="2" s="1"/>
  <c r="V869" i="2" s="1"/>
  <c r="W869" i="2" s="1"/>
  <c r="X869" i="2" s="1"/>
  <c r="Y869" i="2" s="1"/>
  <c r="Z869" i="2" s="1"/>
  <c r="AA869" i="2" s="1"/>
  <c r="T868" i="2"/>
  <c r="U868" i="2" s="1"/>
  <c r="V868" i="2" s="1"/>
  <c r="W868" i="2" s="1"/>
  <c r="X868" i="2" s="1"/>
  <c r="Y868" i="2" s="1"/>
  <c r="Z868" i="2" s="1"/>
  <c r="AA868" i="2" s="1"/>
  <c r="T867" i="2"/>
  <c r="U867" i="2" s="1"/>
  <c r="V867" i="2" s="1"/>
  <c r="W867" i="2" s="1"/>
  <c r="X867" i="2" s="1"/>
  <c r="Y867" i="2" s="1"/>
  <c r="Z867" i="2" s="1"/>
  <c r="AA867" i="2" s="1"/>
  <c r="T866" i="2"/>
  <c r="U866" i="2" s="1"/>
  <c r="V866" i="2" s="1"/>
  <c r="W866" i="2" s="1"/>
  <c r="X866" i="2" s="1"/>
  <c r="Y866" i="2" s="1"/>
  <c r="Z866" i="2" s="1"/>
  <c r="AA866" i="2" s="1"/>
  <c r="T865" i="2"/>
  <c r="U865" i="2" s="1"/>
  <c r="V865" i="2" s="1"/>
  <c r="W865" i="2" s="1"/>
  <c r="X865" i="2" s="1"/>
  <c r="Y865" i="2" s="1"/>
  <c r="Z865" i="2" s="1"/>
  <c r="AA865" i="2" s="1"/>
  <c r="T864" i="2"/>
  <c r="U864" i="2" s="1"/>
  <c r="V864" i="2" s="1"/>
  <c r="W864" i="2" s="1"/>
  <c r="X864" i="2" s="1"/>
  <c r="Y864" i="2" s="1"/>
  <c r="Z864" i="2" s="1"/>
  <c r="AA864" i="2" s="1"/>
  <c r="T863" i="2"/>
  <c r="U863" i="2" s="1"/>
  <c r="V863" i="2" s="1"/>
  <c r="W863" i="2" s="1"/>
  <c r="X863" i="2" s="1"/>
  <c r="Y863" i="2" s="1"/>
  <c r="Z863" i="2" s="1"/>
  <c r="AA863" i="2" s="1"/>
  <c r="T862" i="2"/>
  <c r="U862" i="2" s="1"/>
  <c r="V862" i="2" s="1"/>
  <c r="W862" i="2" s="1"/>
  <c r="X862" i="2" s="1"/>
  <c r="Y862" i="2" s="1"/>
  <c r="Z862" i="2" s="1"/>
  <c r="AA862" i="2" s="1"/>
  <c r="T861" i="2"/>
  <c r="U861" i="2" s="1"/>
  <c r="V861" i="2" s="1"/>
  <c r="W861" i="2" s="1"/>
  <c r="X861" i="2" s="1"/>
  <c r="Y861" i="2" s="1"/>
  <c r="Z861" i="2" s="1"/>
  <c r="AA861" i="2" s="1"/>
  <c r="T860" i="2"/>
  <c r="U860" i="2" s="1"/>
  <c r="V860" i="2" s="1"/>
  <c r="W860" i="2" s="1"/>
  <c r="X860" i="2" s="1"/>
  <c r="Y860" i="2" s="1"/>
  <c r="Z860" i="2" s="1"/>
  <c r="AA860" i="2" s="1"/>
  <c r="T859" i="2"/>
  <c r="U859" i="2" s="1"/>
  <c r="V859" i="2" s="1"/>
  <c r="W859" i="2" s="1"/>
  <c r="X859" i="2" s="1"/>
  <c r="Y859" i="2" s="1"/>
  <c r="Z859" i="2" s="1"/>
  <c r="AA859" i="2" s="1"/>
  <c r="T858" i="2"/>
  <c r="U858" i="2" s="1"/>
  <c r="V858" i="2" s="1"/>
  <c r="W858" i="2" s="1"/>
  <c r="X858" i="2" s="1"/>
  <c r="Y858" i="2" s="1"/>
  <c r="Z858" i="2" s="1"/>
  <c r="AA858" i="2" s="1"/>
  <c r="T857" i="2"/>
  <c r="U857" i="2" s="1"/>
  <c r="V857" i="2" s="1"/>
  <c r="W857" i="2" s="1"/>
  <c r="X857" i="2" s="1"/>
  <c r="Y857" i="2" s="1"/>
  <c r="Z857" i="2" s="1"/>
  <c r="AA857" i="2" s="1"/>
  <c r="T856" i="2"/>
  <c r="U856" i="2" s="1"/>
  <c r="V856" i="2" s="1"/>
  <c r="W856" i="2" s="1"/>
  <c r="X856" i="2" s="1"/>
  <c r="Y856" i="2" s="1"/>
  <c r="Z856" i="2" s="1"/>
  <c r="AA856" i="2" s="1"/>
  <c r="T855" i="2"/>
  <c r="U855" i="2" s="1"/>
  <c r="V855" i="2" s="1"/>
  <c r="W855" i="2" s="1"/>
  <c r="X855" i="2" s="1"/>
  <c r="Y855" i="2" s="1"/>
  <c r="Z855" i="2" s="1"/>
  <c r="AA855" i="2" s="1"/>
  <c r="T854" i="2"/>
  <c r="U854" i="2" s="1"/>
  <c r="V854" i="2" s="1"/>
  <c r="W854" i="2" s="1"/>
  <c r="X854" i="2" s="1"/>
  <c r="Y854" i="2" s="1"/>
  <c r="Z854" i="2" s="1"/>
  <c r="AA854" i="2" s="1"/>
  <c r="T853" i="2"/>
  <c r="U853" i="2" s="1"/>
  <c r="V853" i="2" s="1"/>
  <c r="W853" i="2" s="1"/>
  <c r="X853" i="2" s="1"/>
  <c r="Y853" i="2" s="1"/>
  <c r="Z853" i="2" s="1"/>
  <c r="AA853" i="2" s="1"/>
  <c r="T852" i="2"/>
  <c r="U852" i="2" s="1"/>
  <c r="V852" i="2" s="1"/>
  <c r="W852" i="2" s="1"/>
  <c r="X852" i="2" s="1"/>
  <c r="Y852" i="2" s="1"/>
  <c r="Z852" i="2" s="1"/>
  <c r="AA852" i="2" s="1"/>
  <c r="T851" i="2"/>
  <c r="U851" i="2" s="1"/>
  <c r="V851" i="2" s="1"/>
  <c r="W851" i="2" s="1"/>
  <c r="X851" i="2" s="1"/>
  <c r="Y851" i="2" s="1"/>
  <c r="Z851" i="2" s="1"/>
  <c r="AA851" i="2" s="1"/>
  <c r="T850" i="2"/>
  <c r="U850" i="2" s="1"/>
  <c r="V850" i="2" s="1"/>
  <c r="W850" i="2" s="1"/>
  <c r="X850" i="2" s="1"/>
  <c r="Y850" i="2" s="1"/>
  <c r="Z850" i="2" s="1"/>
  <c r="AA850" i="2" s="1"/>
  <c r="T849" i="2"/>
  <c r="U849" i="2" s="1"/>
  <c r="V849" i="2" s="1"/>
  <c r="W849" i="2" s="1"/>
  <c r="X849" i="2" s="1"/>
  <c r="Y849" i="2" s="1"/>
  <c r="Z849" i="2" s="1"/>
  <c r="AA849" i="2" s="1"/>
  <c r="T848" i="2"/>
  <c r="U848" i="2" s="1"/>
  <c r="V848" i="2" s="1"/>
  <c r="W848" i="2" s="1"/>
  <c r="X848" i="2" s="1"/>
  <c r="Y848" i="2" s="1"/>
  <c r="Z848" i="2" s="1"/>
  <c r="AA848" i="2" s="1"/>
  <c r="T847" i="2"/>
  <c r="U847" i="2" s="1"/>
  <c r="V847" i="2" s="1"/>
  <c r="W847" i="2" s="1"/>
  <c r="X847" i="2" s="1"/>
  <c r="Y847" i="2" s="1"/>
  <c r="Z847" i="2" s="1"/>
  <c r="AA847" i="2" s="1"/>
  <c r="T846" i="2"/>
  <c r="U846" i="2" s="1"/>
  <c r="V846" i="2" s="1"/>
  <c r="W846" i="2" s="1"/>
  <c r="X846" i="2" s="1"/>
  <c r="Y846" i="2" s="1"/>
  <c r="Z846" i="2" s="1"/>
  <c r="AA846" i="2" s="1"/>
  <c r="T845" i="2"/>
  <c r="U845" i="2" s="1"/>
  <c r="V845" i="2" s="1"/>
  <c r="W845" i="2" s="1"/>
  <c r="X845" i="2" s="1"/>
  <c r="Y845" i="2" s="1"/>
  <c r="Z845" i="2" s="1"/>
  <c r="AA845" i="2" s="1"/>
  <c r="T844" i="2"/>
  <c r="U844" i="2" s="1"/>
  <c r="V844" i="2" s="1"/>
  <c r="W844" i="2" s="1"/>
  <c r="X844" i="2" s="1"/>
  <c r="Y844" i="2" s="1"/>
  <c r="Z844" i="2" s="1"/>
  <c r="AA844" i="2" s="1"/>
  <c r="T843" i="2"/>
  <c r="U843" i="2" s="1"/>
  <c r="V843" i="2" s="1"/>
  <c r="W843" i="2" s="1"/>
  <c r="X843" i="2" s="1"/>
  <c r="Y843" i="2" s="1"/>
  <c r="Z843" i="2" s="1"/>
  <c r="AA843" i="2" s="1"/>
  <c r="T842" i="2"/>
  <c r="U842" i="2" s="1"/>
  <c r="V842" i="2" s="1"/>
  <c r="W842" i="2" s="1"/>
  <c r="X842" i="2" s="1"/>
  <c r="Y842" i="2" s="1"/>
  <c r="Z842" i="2" s="1"/>
  <c r="AA842" i="2" s="1"/>
  <c r="T841" i="2"/>
  <c r="U841" i="2" s="1"/>
  <c r="V841" i="2" s="1"/>
  <c r="W841" i="2" s="1"/>
  <c r="X841" i="2" s="1"/>
  <c r="Y841" i="2" s="1"/>
  <c r="Z841" i="2" s="1"/>
  <c r="AA841" i="2" s="1"/>
  <c r="T840" i="2"/>
  <c r="U840" i="2" s="1"/>
  <c r="V840" i="2" s="1"/>
  <c r="W840" i="2" s="1"/>
  <c r="X840" i="2" s="1"/>
  <c r="Y840" i="2" s="1"/>
  <c r="Z840" i="2" s="1"/>
  <c r="AA840" i="2" s="1"/>
  <c r="T839" i="2"/>
  <c r="U839" i="2" s="1"/>
  <c r="V839" i="2" s="1"/>
  <c r="W839" i="2" s="1"/>
  <c r="X839" i="2" s="1"/>
  <c r="Y839" i="2" s="1"/>
  <c r="Z839" i="2" s="1"/>
  <c r="AA839" i="2" s="1"/>
  <c r="T838" i="2"/>
  <c r="U838" i="2" s="1"/>
  <c r="V838" i="2" s="1"/>
  <c r="W838" i="2" s="1"/>
  <c r="X838" i="2" s="1"/>
  <c r="Y838" i="2" s="1"/>
  <c r="Z838" i="2" s="1"/>
  <c r="AA838" i="2" s="1"/>
  <c r="T837" i="2"/>
  <c r="U837" i="2" s="1"/>
  <c r="V837" i="2" s="1"/>
  <c r="W837" i="2" s="1"/>
  <c r="X837" i="2" s="1"/>
  <c r="Y837" i="2" s="1"/>
  <c r="Z837" i="2" s="1"/>
  <c r="AA837" i="2" s="1"/>
  <c r="T836" i="2"/>
  <c r="U836" i="2" s="1"/>
  <c r="V836" i="2" s="1"/>
  <c r="W836" i="2" s="1"/>
  <c r="X836" i="2" s="1"/>
  <c r="Y836" i="2" s="1"/>
  <c r="Z836" i="2" s="1"/>
  <c r="AA836" i="2" s="1"/>
  <c r="T835" i="2"/>
  <c r="U835" i="2" s="1"/>
  <c r="V835" i="2" s="1"/>
  <c r="W835" i="2" s="1"/>
  <c r="X835" i="2" s="1"/>
  <c r="Y835" i="2" s="1"/>
  <c r="Z835" i="2" s="1"/>
  <c r="AA835" i="2" s="1"/>
  <c r="T834" i="2"/>
  <c r="U834" i="2" s="1"/>
  <c r="V834" i="2" s="1"/>
  <c r="W834" i="2" s="1"/>
  <c r="X834" i="2" s="1"/>
  <c r="Y834" i="2" s="1"/>
  <c r="Z834" i="2" s="1"/>
  <c r="AA834" i="2" s="1"/>
  <c r="T833" i="2"/>
  <c r="U833" i="2" s="1"/>
  <c r="V833" i="2" s="1"/>
  <c r="W833" i="2" s="1"/>
  <c r="X833" i="2" s="1"/>
  <c r="Y833" i="2" s="1"/>
  <c r="Z833" i="2" s="1"/>
  <c r="AA833" i="2" s="1"/>
  <c r="T832" i="2"/>
  <c r="U832" i="2" s="1"/>
  <c r="V832" i="2" s="1"/>
  <c r="W832" i="2" s="1"/>
  <c r="X832" i="2" s="1"/>
  <c r="Y832" i="2" s="1"/>
  <c r="Z832" i="2" s="1"/>
  <c r="AA832" i="2" s="1"/>
  <c r="T831" i="2"/>
  <c r="U831" i="2" s="1"/>
  <c r="V831" i="2" s="1"/>
  <c r="W831" i="2" s="1"/>
  <c r="X831" i="2" s="1"/>
  <c r="Y831" i="2" s="1"/>
  <c r="Z831" i="2" s="1"/>
  <c r="AA831" i="2" s="1"/>
  <c r="T830" i="2"/>
  <c r="U830" i="2" s="1"/>
  <c r="V830" i="2" s="1"/>
  <c r="W830" i="2" s="1"/>
  <c r="X830" i="2" s="1"/>
  <c r="Y830" i="2" s="1"/>
  <c r="Z830" i="2" s="1"/>
  <c r="AA830" i="2" s="1"/>
  <c r="T829" i="2"/>
  <c r="U829" i="2" s="1"/>
  <c r="V829" i="2" s="1"/>
  <c r="W829" i="2" s="1"/>
  <c r="X829" i="2" s="1"/>
  <c r="Y829" i="2" s="1"/>
  <c r="Z829" i="2" s="1"/>
  <c r="AA829" i="2" s="1"/>
  <c r="T828" i="2"/>
  <c r="U828" i="2" s="1"/>
  <c r="V828" i="2" s="1"/>
  <c r="W828" i="2" s="1"/>
  <c r="X828" i="2" s="1"/>
  <c r="Y828" i="2" s="1"/>
  <c r="Z828" i="2" s="1"/>
  <c r="AA828" i="2" s="1"/>
  <c r="T827" i="2"/>
  <c r="U827" i="2" s="1"/>
  <c r="V827" i="2" s="1"/>
  <c r="W827" i="2" s="1"/>
  <c r="X827" i="2" s="1"/>
  <c r="Y827" i="2" s="1"/>
  <c r="Z827" i="2" s="1"/>
  <c r="AA827" i="2" s="1"/>
  <c r="T826" i="2"/>
  <c r="U826" i="2" s="1"/>
  <c r="V826" i="2" s="1"/>
  <c r="W826" i="2" s="1"/>
  <c r="X826" i="2" s="1"/>
  <c r="Y826" i="2" s="1"/>
  <c r="Z826" i="2" s="1"/>
  <c r="AA826" i="2" s="1"/>
  <c r="T825" i="2"/>
  <c r="U825" i="2" s="1"/>
  <c r="V825" i="2" s="1"/>
  <c r="W825" i="2" s="1"/>
  <c r="X825" i="2" s="1"/>
  <c r="Y825" i="2" s="1"/>
  <c r="Z825" i="2" s="1"/>
  <c r="AA825" i="2" s="1"/>
  <c r="T824" i="2"/>
  <c r="U824" i="2" s="1"/>
  <c r="V824" i="2" s="1"/>
  <c r="W824" i="2" s="1"/>
  <c r="X824" i="2" s="1"/>
  <c r="Y824" i="2" s="1"/>
  <c r="Z824" i="2" s="1"/>
  <c r="AA824" i="2" s="1"/>
  <c r="T823" i="2"/>
  <c r="U823" i="2" s="1"/>
  <c r="V823" i="2" s="1"/>
  <c r="W823" i="2" s="1"/>
  <c r="X823" i="2" s="1"/>
  <c r="Y823" i="2" s="1"/>
  <c r="Z823" i="2" s="1"/>
  <c r="AA823" i="2" s="1"/>
  <c r="T822" i="2"/>
  <c r="U822" i="2" s="1"/>
  <c r="V822" i="2" s="1"/>
  <c r="W822" i="2" s="1"/>
  <c r="X822" i="2" s="1"/>
  <c r="Y822" i="2" s="1"/>
  <c r="Z822" i="2" s="1"/>
  <c r="AA822" i="2" s="1"/>
  <c r="T821" i="2"/>
  <c r="U821" i="2" s="1"/>
  <c r="V821" i="2" s="1"/>
  <c r="W821" i="2" s="1"/>
  <c r="X821" i="2" s="1"/>
  <c r="Y821" i="2" s="1"/>
  <c r="Z821" i="2" s="1"/>
  <c r="AA821" i="2" s="1"/>
  <c r="T820" i="2"/>
  <c r="U820" i="2" s="1"/>
  <c r="V820" i="2" s="1"/>
  <c r="W820" i="2" s="1"/>
  <c r="X820" i="2" s="1"/>
  <c r="Y820" i="2" s="1"/>
  <c r="Z820" i="2" s="1"/>
  <c r="AA820" i="2" s="1"/>
  <c r="T819" i="2"/>
  <c r="U819" i="2" s="1"/>
  <c r="V819" i="2" s="1"/>
  <c r="W819" i="2" s="1"/>
  <c r="X819" i="2" s="1"/>
  <c r="Y819" i="2" s="1"/>
  <c r="Z819" i="2" s="1"/>
  <c r="AA819" i="2" s="1"/>
  <c r="T818" i="2"/>
  <c r="U818" i="2" s="1"/>
  <c r="V818" i="2" s="1"/>
  <c r="W818" i="2" s="1"/>
  <c r="X818" i="2" s="1"/>
  <c r="Y818" i="2" s="1"/>
  <c r="Z818" i="2" s="1"/>
  <c r="AA818" i="2" s="1"/>
  <c r="T817" i="2"/>
  <c r="U817" i="2" s="1"/>
  <c r="V817" i="2" s="1"/>
  <c r="W817" i="2" s="1"/>
  <c r="X817" i="2" s="1"/>
  <c r="Y817" i="2" s="1"/>
  <c r="Z817" i="2" s="1"/>
  <c r="AA817" i="2" s="1"/>
  <c r="T816" i="2"/>
  <c r="U816" i="2" s="1"/>
  <c r="V816" i="2" s="1"/>
  <c r="W816" i="2" s="1"/>
  <c r="X816" i="2" s="1"/>
  <c r="Y816" i="2" s="1"/>
  <c r="Z816" i="2" s="1"/>
  <c r="AA816" i="2" s="1"/>
  <c r="T815" i="2"/>
  <c r="U815" i="2" s="1"/>
  <c r="V815" i="2" s="1"/>
  <c r="W815" i="2" s="1"/>
  <c r="X815" i="2" s="1"/>
  <c r="Y815" i="2" s="1"/>
  <c r="Z815" i="2" s="1"/>
  <c r="AA815" i="2" s="1"/>
  <c r="T814" i="2"/>
  <c r="U814" i="2" s="1"/>
  <c r="V814" i="2" s="1"/>
  <c r="W814" i="2" s="1"/>
  <c r="X814" i="2" s="1"/>
  <c r="Y814" i="2" s="1"/>
  <c r="Z814" i="2" s="1"/>
  <c r="AA814" i="2" s="1"/>
  <c r="T813" i="2"/>
  <c r="U813" i="2" s="1"/>
  <c r="V813" i="2" s="1"/>
  <c r="W813" i="2" s="1"/>
  <c r="X813" i="2" s="1"/>
  <c r="Y813" i="2" s="1"/>
  <c r="Z813" i="2" s="1"/>
  <c r="AA813" i="2" s="1"/>
  <c r="T812" i="2"/>
  <c r="U812" i="2" s="1"/>
  <c r="V812" i="2" s="1"/>
  <c r="W812" i="2" s="1"/>
  <c r="X812" i="2" s="1"/>
  <c r="Y812" i="2" s="1"/>
  <c r="Z812" i="2" s="1"/>
  <c r="AA812" i="2" s="1"/>
  <c r="T811" i="2"/>
  <c r="U811" i="2" s="1"/>
  <c r="V811" i="2" s="1"/>
  <c r="W811" i="2" s="1"/>
  <c r="X811" i="2" s="1"/>
  <c r="Y811" i="2" s="1"/>
  <c r="Z811" i="2" s="1"/>
  <c r="AA811" i="2" s="1"/>
  <c r="T810" i="2"/>
  <c r="U810" i="2" s="1"/>
  <c r="V810" i="2" s="1"/>
  <c r="W810" i="2" s="1"/>
  <c r="X810" i="2" s="1"/>
  <c r="Y810" i="2" s="1"/>
  <c r="Z810" i="2" s="1"/>
  <c r="AA810" i="2" s="1"/>
  <c r="T809" i="2"/>
  <c r="U809" i="2" s="1"/>
  <c r="V809" i="2" s="1"/>
  <c r="W809" i="2" s="1"/>
  <c r="X809" i="2" s="1"/>
  <c r="Y809" i="2" s="1"/>
  <c r="Z809" i="2" s="1"/>
  <c r="AA809" i="2" s="1"/>
  <c r="T808" i="2"/>
  <c r="U808" i="2" s="1"/>
  <c r="V808" i="2" s="1"/>
  <c r="W808" i="2" s="1"/>
  <c r="X808" i="2" s="1"/>
  <c r="Y808" i="2" s="1"/>
  <c r="Z808" i="2" s="1"/>
  <c r="AA808" i="2" s="1"/>
  <c r="T807" i="2"/>
  <c r="U807" i="2" s="1"/>
  <c r="V807" i="2" s="1"/>
  <c r="W807" i="2" s="1"/>
  <c r="X807" i="2" s="1"/>
  <c r="Y807" i="2" s="1"/>
  <c r="Z807" i="2" s="1"/>
  <c r="AA807" i="2" s="1"/>
  <c r="T806" i="2"/>
  <c r="U806" i="2" s="1"/>
  <c r="V806" i="2" s="1"/>
  <c r="W806" i="2" s="1"/>
  <c r="X806" i="2" s="1"/>
  <c r="Y806" i="2" s="1"/>
  <c r="Z806" i="2" s="1"/>
  <c r="AA806" i="2" s="1"/>
  <c r="T805" i="2"/>
  <c r="U805" i="2" s="1"/>
  <c r="V805" i="2" s="1"/>
  <c r="W805" i="2" s="1"/>
  <c r="X805" i="2" s="1"/>
  <c r="Y805" i="2" s="1"/>
  <c r="Z805" i="2" s="1"/>
  <c r="AA805" i="2" s="1"/>
  <c r="T804" i="2"/>
  <c r="U804" i="2" s="1"/>
  <c r="V804" i="2" s="1"/>
  <c r="W804" i="2" s="1"/>
  <c r="X804" i="2" s="1"/>
  <c r="Y804" i="2" s="1"/>
  <c r="Z804" i="2" s="1"/>
  <c r="AA804" i="2" s="1"/>
  <c r="T803" i="2"/>
  <c r="U803" i="2" s="1"/>
  <c r="V803" i="2" s="1"/>
  <c r="W803" i="2" s="1"/>
  <c r="X803" i="2" s="1"/>
  <c r="Y803" i="2" s="1"/>
  <c r="Z803" i="2" s="1"/>
  <c r="AA803" i="2" s="1"/>
  <c r="T999" i="2"/>
  <c r="U999" i="2" s="1"/>
  <c r="V999" i="2" s="1"/>
  <c r="W999" i="2" s="1"/>
  <c r="X999" i="2" s="1"/>
  <c r="Y999" i="2" s="1"/>
  <c r="Z999" i="2" s="1"/>
  <c r="AA999" i="2" s="1"/>
  <c r="T991" i="2"/>
  <c r="U991" i="2" s="1"/>
  <c r="V991" i="2" s="1"/>
  <c r="W991" i="2" s="1"/>
  <c r="X991" i="2" s="1"/>
  <c r="Y991" i="2" s="1"/>
  <c r="Z991" i="2" s="1"/>
  <c r="AA991" i="2" s="1"/>
  <c r="T1003" i="2"/>
  <c r="U1003" i="2" s="1"/>
  <c r="V1003" i="2" s="1"/>
  <c r="W1003" i="2" s="1"/>
  <c r="X1003" i="2" s="1"/>
  <c r="Y1003" i="2" s="1"/>
  <c r="Z1003" i="2" s="1"/>
  <c r="AA1003" i="2" s="1"/>
  <c r="T717" i="2"/>
  <c r="U717" i="2" s="1"/>
  <c r="V717" i="2" s="1"/>
  <c r="W717" i="2" s="1"/>
  <c r="X717" i="2" s="1"/>
  <c r="Y717" i="2" s="1"/>
  <c r="Z717" i="2" s="1"/>
  <c r="AA717" i="2" s="1"/>
  <c r="T995" i="2"/>
  <c r="U995" i="2" s="1"/>
  <c r="V995" i="2" s="1"/>
  <c r="W995" i="2" s="1"/>
  <c r="X995" i="2" s="1"/>
  <c r="Y995" i="2" s="1"/>
  <c r="Z995" i="2" s="1"/>
  <c r="AA995" i="2" s="1"/>
  <c r="T802" i="2"/>
  <c r="U802" i="2" s="1"/>
  <c r="V802" i="2" s="1"/>
  <c r="W802" i="2" s="1"/>
  <c r="X802" i="2" s="1"/>
  <c r="Y802" i="2" s="1"/>
  <c r="Z802" i="2" s="1"/>
  <c r="AA802" i="2" s="1"/>
  <c r="T801" i="2"/>
  <c r="U801" i="2" s="1"/>
  <c r="V801" i="2" s="1"/>
  <c r="W801" i="2" s="1"/>
  <c r="X801" i="2" s="1"/>
  <c r="Y801" i="2" s="1"/>
  <c r="Z801" i="2" s="1"/>
  <c r="AA801" i="2" s="1"/>
  <c r="T800" i="2"/>
  <c r="U800" i="2" s="1"/>
  <c r="V800" i="2" s="1"/>
  <c r="W800" i="2" s="1"/>
  <c r="X800" i="2" s="1"/>
  <c r="Y800" i="2" s="1"/>
  <c r="Z800" i="2" s="1"/>
  <c r="AA800" i="2" s="1"/>
  <c r="T799" i="2"/>
  <c r="U799" i="2" s="1"/>
  <c r="V799" i="2" s="1"/>
  <c r="W799" i="2" s="1"/>
  <c r="X799" i="2" s="1"/>
  <c r="Y799" i="2" s="1"/>
  <c r="Z799" i="2" s="1"/>
  <c r="AA799" i="2" s="1"/>
  <c r="T798" i="2"/>
  <c r="U798" i="2" s="1"/>
  <c r="V798" i="2" s="1"/>
  <c r="W798" i="2" s="1"/>
  <c r="X798" i="2" s="1"/>
  <c r="Y798" i="2" s="1"/>
  <c r="Z798" i="2" s="1"/>
  <c r="AA798" i="2" s="1"/>
  <c r="T797" i="2"/>
  <c r="U797" i="2" s="1"/>
  <c r="V797" i="2" s="1"/>
  <c r="W797" i="2" s="1"/>
  <c r="X797" i="2" s="1"/>
  <c r="Y797" i="2" s="1"/>
  <c r="Z797" i="2" s="1"/>
  <c r="AA797" i="2" s="1"/>
  <c r="T796" i="2"/>
  <c r="U796" i="2" s="1"/>
  <c r="V796" i="2" s="1"/>
  <c r="W796" i="2" s="1"/>
  <c r="X796" i="2" s="1"/>
  <c r="Y796" i="2" s="1"/>
  <c r="Z796" i="2" s="1"/>
  <c r="AA796" i="2" s="1"/>
  <c r="T795" i="2"/>
  <c r="U795" i="2" s="1"/>
  <c r="V795" i="2" s="1"/>
  <c r="W795" i="2" s="1"/>
  <c r="X795" i="2" s="1"/>
  <c r="Y795" i="2" s="1"/>
  <c r="Z795" i="2" s="1"/>
  <c r="AA795" i="2" s="1"/>
  <c r="T794" i="2"/>
  <c r="U794" i="2" s="1"/>
  <c r="V794" i="2" s="1"/>
  <c r="W794" i="2" s="1"/>
  <c r="X794" i="2" s="1"/>
  <c r="Y794" i="2" s="1"/>
  <c r="Z794" i="2" s="1"/>
  <c r="AA794" i="2" s="1"/>
  <c r="T793" i="2"/>
  <c r="U793" i="2" s="1"/>
  <c r="V793" i="2" s="1"/>
  <c r="W793" i="2" s="1"/>
  <c r="X793" i="2" s="1"/>
  <c r="Y793" i="2" s="1"/>
  <c r="Z793" i="2" s="1"/>
  <c r="AA793" i="2" s="1"/>
  <c r="T792" i="2"/>
  <c r="U792" i="2" s="1"/>
  <c r="V792" i="2" s="1"/>
  <c r="W792" i="2" s="1"/>
  <c r="X792" i="2" s="1"/>
  <c r="Y792" i="2" s="1"/>
  <c r="Z792" i="2" s="1"/>
  <c r="AA792" i="2" s="1"/>
  <c r="T791" i="2"/>
  <c r="U791" i="2" s="1"/>
  <c r="V791" i="2" s="1"/>
  <c r="W791" i="2" s="1"/>
  <c r="X791" i="2" s="1"/>
  <c r="Y791" i="2" s="1"/>
  <c r="Z791" i="2" s="1"/>
  <c r="AA791" i="2" s="1"/>
  <c r="T790" i="2"/>
  <c r="U790" i="2" s="1"/>
  <c r="V790" i="2" s="1"/>
  <c r="W790" i="2" s="1"/>
  <c r="X790" i="2" s="1"/>
  <c r="Y790" i="2" s="1"/>
  <c r="Z790" i="2" s="1"/>
  <c r="AA790" i="2" s="1"/>
  <c r="T789" i="2"/>
  <c r="U789" i="2" s="1"/>
  <c r="V789" i="2" s="1"/>
  <c r="W789" i="2" s="1"/>
  <c r="X789" i="2" s="1"/>
  <c r="Y789" i="2" s="1"/>
  <c r="Z789" i="2" s="1"/>
  <c r="AA789" i="2" s="1"/>
  <c r="T788" i="2"/>
  <c r="U788" i="2" s="1"/>
  <c r="V788" i="2" s="1"/>
  <c r="W788" i="2" s="1"/>
  <c r="X788" i="2" s="1"/>
  <c r="Y788" i="2" s="1"/>
  <c r="Z788" i="2" s="1"/>
  <c r="AA788" i="2" s="1"/>
  <c r="T787" i="2"/>
  <c r="U787" i="2" s="1"/>
  <c r="V787" i="2" s="1"/>
  <c r="W787" i="2" s="1"/>
  <c r="X787" i="2" s="1"/>
  <c r="Y787" i="2" s="1"/>
  <c r="Z787" i="2" s="1"/>
  <c r="AA787" i="2" s="1"/>
  <c r="T786" i="2"/>
  <c r="U786" i="2" s="1"/>
  <c r="V786" i="2" s="1"/>
  <c r="W786" i="2" s="1"/>
  <c r="X786" i="2" s="1"/>
  <c r="Y786" i="2" s="1"/>
  <c r="Z786" i="2" s="1"/>
  <c r="AA786" i="2" s="1"/>
  <c r="T785" i="2"/>
  <c r="U785" i="2" s="1"/>
  <c r="V785" i="2" s="1"/>
  <c r="W785" i="2" s="1"/>
  <c r="X785" i="2" s="1"/>
  <c r="Y785" i="2" s="1"/>
  <c r="Z785" i="2" s="1"/>
  <c r="AA785" i="2" s="1"/>
  <c r="T784" i="2"/>
  <c r="U784" i="2" s="1"/>
  <c r="V784" i="2" s="1"/>
  <c r="W784" i="2" s="1"/>
  <c r="X784" i="2" s="1"/>
  <c r="Y784" i="2" s="1"/>
  <c r="Z784" i="2" s="1"/>
  <c r="AA784" i="2" s="1"/>
  <c r="T783" i="2"/>
  <c r="U783" i="2" s="1"/>
  <c r="V783" i="2" s="1"/>
  <c r="W783" i="2" s="1"/>
  <c r="X783" i="2" s="1"/>
  <c r="Y783" i="2" s="1"/>
  <c r="Z783" i="2" s="1"/>
  <c r="AA783" i="2" s="1"/>
  <c r="T782" i="2"/>
  <c r="U782" i="2" s="1"/>
  <c r="V782" i="2" s="1"/>
  <c r="W782" i="2" s="1"/>
  <c r="X782" i="2" s="1"/>
  <c r="Y782" i="2" s="1"/>
  <c r="Z782" i="2" s="1"/>
  <c r="AA782" i="2" s="1"/>
  <c r="T781" i="2"/>
  <c r="U781" i="2" s="1"/>
  <c r="V781" i="2" s="1"/>
  <c r="W781" i="2" s="1"/>
  <c r="X781" i="2" s="1"/>
  <c r="Y781" i="2" s="1"/>
  <c r="Z781" i="2" s="1"/>
  <c r="AA781" i="2" s="1"/>
  <c r="T780" i="2"/>
  <c r="U780" i="2" s="1"/>
  <c r="V780" i="2" s="1"/>
  <c r="W780" i="2" s="1"/>
  <c r="X780" i="2" s="1"/>
  <c r="Y780" i="2" s="1"/>
  <c r="Z780" i="2" s="1"/>
  <c r="AA780" i="2" s="1"/>
  <c r="T779" i="2"/>
  <c r="U779" i="2" s="1"/>
  <c r="V779" i="2" s="1"/>
  <c r="W779" i="2" s="1"/>
  <c r="X779" i="2" s="1"/>
  <c r="Y779" i="2" s="1"/>
  <c r="Z779" i="2" s="1"/>
  <c r="AA779" i="2" s="1"/>
  <c r="T778" i="2"/>
  <c r="U778" i="2" s="1"/>
  <c r="V778" i="2" s="1"/>
  <c r="W778" i="2" s="1"/>
  <c r="X778" i="2" s="1"/>
  <c r="Y778" i="2" s="1"/>
  <c r="Z778" i="2" s="1"/>
  <c r="AA778" i="2" s="1"/>
  <c r="T777" i="2"/>
  <c r="U777" i="2" s="1"/>
  <c r="V777" i="2" s="1"/>
  <c r="W777" i="2" s="1"/>
  <c r="X777" i="2" s="1"/>
  <c r="Y777" i="2" s="1"/>
  <c r="Z777" i="2" s="1"/>
  <c r="AA777" i="2" s="1"/>
  <c r="T776" i="2"/>
  <c r="U776" i="2" s="1"/>
  <c r="V776" i="2" s="1"/>
  <c r="W776" i="2" s="1"/>
  <c r="X776" i="2" s="1"/>
  <c r="Y776" i="2" s="1"/>
  <c r="Z776" i="2" s="1"/>
  <c r="AA776" i="2" s="1"/>
  <c r="T775" i="2"/>
  <c r="U775" i="2" s="1"/>
  <c r="V775" i="2" s="1"/>
  <c r="W775" i="2" s="1"/>
  <c r="X775" i="2" s="1"/>
  <c r="Y775" i="2" s="1"/>
  <c r="Z775" i="2" s="1"/>
  <c r="AA775" i="2" s="1"/>
  <c r="T774" i="2"/>
  <c r="U774" i="2" s="1"/>
  <c r="V774" i="2" s="1"/>
  <c r="W774" i="2" s="1"/>
  <c r="X774" i="2" s="1"/>
  <c r="Y774" i="2" s="1"/>
  <c r="Z774" i="2" s="1"/>
  <c r="AA774" i="2" s="1"/>
  <c r="T773" i="2"/>
  <c r="U773" i="2" s="1"/>
  <c r="V773" i="2" s="1"/>
  <c r="W773" i="2" s="1"/>
  <c r="X773" i="2" s="1"/>
  <c r="Y773" i="2" s="1"/>
  <c r="Z773" i="2" s="1"/>
  <c r="AA773" i="2" s="1"/>
  <c r="T772" i="2"/>
  <c r="U772" i="2" s="1"/>
  <c r="V772" i="2" s="1"/>
  <c r="W772" i="2" s="1"/>
  <c r="X772" i="2" s="1"/>
  <c r="Y772" i="2" s="1"/>
  <c r="Z772" i="2" s="1"/>
  <c r="AA772" i="2" s="1"/>
  <c r="T771" i="2"/>
  <c r="U771" i="2" s="1"/>
  <c r="V771" i="2" s="1"/>
  <c r="W771" i="2" s="1"/>
  <c r="X771" i="2" s="1"/>
  <c r="Y771" i="2" s="1"/>
  <c r="Z771" i="2" s="1"/>
  <c r="AA771" i="2" s="1"/>
  <c r="T768" i="2"/>
  <c r="U768" i="2" s="1"/>
  <c r="V768" i="2" s="1"/>
  <c r="W768" i="2" s="1"/>
  <c r="X768" i="2" s="1"/>
  <c r="Y768" i="2" s="1"/>
  <c r="Z768" i="2" s="1"/>
  <c r="AA768" i="2" s="1"/>
  <c r="T764" i="2"/>
  <c r="U764" i="2" s="1"/>
  <c r="V764" i="2" s="1"/>
  <c r="W764" i="2" s="1"/>
  <c r="X764" i="2" s="1"/>
  <c r="Y764" i="2" s="1"/>
  <c r="Z764" i="2" s="1"/>
  <c r="AA764" i="2" s="1"/>
  <c r="T760" i="2"/>
  <c r="U760" i="2" s="1"/>
  <c r="V760" i="2" s="1"/>
  <c r="W760" i="2" s="1"/>
  <c r="X760" i="2" s="1"/>
  <c r="Y760" i="2" s="1"/>
  <c r="Z760" i="2" s="1"/>
  <c r="AA760" i="2" s="1"/>
  <c r="T756" i="2"/>
  <c r="U756" i="2" s="1"/>
  <c r="V756" i="2" s="1"/>
  <c r="W756" i="2" s="1"/>
  <c r="X756" i="2" s="1"/>
  <c r="Y756" i="2" s="1"/>
  <c r="Z756" i="2" s="1"/>
  <c r="AA756" i="2" s="1"/>
  <c r="T752" i="2"/>
  <c r="U752" i="2" s="1"/>
  <c r="V752" i="2" s="1"/>
  <c r="W752" i="2" s="1"/>
  <c r="X752" i="2" s="1"/>
  <c r="Y752" i="2" s="1"/>
  <c r="Z752" i="2" s="1"/>
  <c r="AA752" i="2" s="1"/>
  <c r="T748" i="2"/>
  <c r="U748" i="2" s="1"/>
  <c r="V748" i="2" s="1"/>
  <c r="W748" i="2" s="1"/>
  <c r="X748" i="2" s="1"/>
  <c r="Y748" i="2" s="1"/>
  <c r="Z748" i="2" s="1"/>
  <c r="AA748" i="2" s="1"/>
  <c r="T744" i="2"/>
  <c r="U744" i="2" s="1"/>
  <c r="V744" i="2" s="1"/>
  <c r="W744" i="2" s="1"/>
  <c r="X744" i="2" s="1"/>
  <c r="Y744" i="2" s="1"/>
  <c r="Z744" i="2" s="1"/>
  <c r="AA744" i="2" s="1"/>
  <c r="T740" i="2"/>
  <c r="U740" i="2" s="1"/>
  <c r="V740" i="2" s="1"/>
  <c r="W740" i="2" s="1"/>
  <c r="X740" i="2" s="1"/>
  <c r="Y740" i="2" s="1"/>
  <c r="Z740" i="2" s="1"/>
  <c r="AA740" i="2" s="1"/>
  <c r="T736" i="2"/>
  <c r="U736" i="2" s="1"/>
  <c r="V736" i="2" s="1"/>
  <c r="W736" i="2" s="1"/>
  <c r="X736" i="2" s="1"/>
  <c r="Y736" i="2" s="1"/>
  <c r="Z736" i="2" s="1"/>
  <c r="AA736" i="2" s="1"/>
  <c r="T732" i="2"/>
  <c r="U732" i="2" s="1"/>
  <c r="V732" i="2" s="1"/>
  <c r="W732" i="2" s="1"/>
  <c r="X732" i="2" s="1"/>
  <c r="Y732" i="2" s="1"/>
  <c r="Z732" i="2" s="1"/>
  <c r="AA732" i="2" s="1"/>
  <c r="T728" i="2"/>
  <c r="U728" i="2" s="1"/>
  <c r="V728" i="2" s="1"/>
  <c r="W728" i="2" s="1"/>
  <c r="X728" i="2" s="1"/>
  <c r="Y728" i="2" s="1"/>
  <c r="Z728" i="2" s="1"/>
  <c r="AA728" i="2" s="1"/>
  <c r="T724" i="2"/>
  <c r="U724" i="2" s="1"/>
  <c r="V724" i="2" s="1"/>
  <c r="W724" i="2" s="1"/>
  <c r="X724" i="2" s="1"/>
  <c r="Y724" i="2" s="1"/>
  <c r="Z724" i="2" s="1"/>
  <c r="AA724" i="2" s="1"/>
  <c r="T720" i="2"/>
  <c r="U720" i="2" s="1"/>
  <c r="V720" i="2" s="1"/>
  <c r="W720" i="2" s="1"/>
  <c r="X720" i="2" s="1"/>
  <c r="Y720" i="2" s="1"/>
  <c r="Z720" i="2" s="1"/>
  <c r="AA720" i="2" s="1"/>
  <c r="T767" i="2"/>
  <c r="U767" i="2" s="1"/>
  <c r="V767" i="2" s="1"/>
  <c r="W767" i="2" s="1"/>
  <c r="X767" i="2" s="1"/>
  <c r="Y767" i="2" s="1"/>
  <c r="Z767" i="2" s="1"/>
  <c r="AA767" i="2" s="1"/>
  <c r="T763" i="2"/>
  <c r="U763" i="2" s="1"/>
  <c r="V763" i="2" s="1"/>
  <c r="W763" i="2" s="1"/>
  <c r="X763" i="2" s="1"/>
  <c r="Y763" i="2" s="1"/>
  <c r="Z763" i="2" s="1"/>
  <c r="AA763" i="2" s="1"/>
  <c r="T759" i="2"/>
  <c r="U759" i="2" s="1"/>
  <c r="V759" i="2" s="1"/>
  <c r="W759" i="2" s="1"/>
  <c r="X759" i="2" s="1"/>
  <c r="Y759" i="2" s="1"/>
  <c r="Z759" i="2" s="1"/>
  <c r="AA759" i="2" s="1"/>
  <c r="T755" i="2"/>
  <c r="U755" i="2" s="1"/>
  <c r="V755" i="2" s="1"/>
  <c r="W755" i="2" s="1"/>
  <c r="X755" i="2" s="1"/>
  <c r="Y755" i="2" s="1"/>
  <c r="Z755" i="2" s="1"/>
  <c r="AA755" i="2" s="1"/>
  <c r="T751" i="2"/>
  <c r="U751" i="2" s="1"/>
  <c r="V751" i="2" s="1"/>
  <c r="W751" i="2" s="1"/>
  <c r="X751" i="2" s="1"/>
  <c r="Y751" i="2" s="1"/>
  <c r="Z751" i="2" s="1"/>
  <c r="AA751" i="2" s="1"/>
  <c r="T747" i="2"/>
  <c r="U747" i="2" s="1"/>
  <c r="V747" i="2" s="1"/>
  <c r="W747" i="2" s="1"/>
  <c r="X747" i="2" s="1"/>
  <c r="Y747" i="2" s="1"/>
  <c r="Z747" i="2" s="1"/>
  <c r="AA747" i="2" s="1"/>
  <c r="T743" i="2"/>
  <c r="U743" i="2" s="1"/>
  <c r="V743" i="2" s="1"/>
  <c r="W743" i="2" s="1"/>
  <c r="X743" i="2" s="1"/>
  <c r="Y743" i="2" s="1"/>
  <c r="Z743" i="2" s="1"/>
  <c r="AA743" i="2" s="1"/>
  <c r="T739" i="2"/>
  <c r="U739" i="2" s="1"/>
  <c r="V739" i="2" s="1"/>
  <c r="W739" i="2" s="1"/>
  <c r="X739" i="2" s="1"/>
  <c r="Y739" i="2" s="1"/>
  <c r="Z739" i="2" s="1"/>
  <c r="AA739" i="2" s="1"/>
  <c r="T735" i="2"/>
  <c r="U735" i="2" s="1"/>
  <c r="V735" i="2" s="1"/>
  <c r="W735" i="2" s="1"/>
  <c r="X735" i="2" s="1"/>
  <c r="Y735" i="2" s="1"/>
  <c r="Z735" i="2" s="1"/>
  <c r="AA735" i="2" s="1"/>
  <c r="T731" i="2"/>
  <c r="U731" i="2" s="1"/>
  <c r="V731" i="2" s="1"/>
  <c r="W731" i="2" s="1"/>
  <c r="X731" i="2" s="1"/>
  <c r="Y731" i="2" s="1"/>
  <c r="Z731" i="2" s="1"/>
  <c r="AA731" i="2" s="1"/>
  <c r="T727" i="2"/>
  <c r="U727" i="2" s="1"/>
  <c r="V727" i="2" s="1"/>
  <c r="W727" i="2" s="1"/>
  <c r="X727" i="2" s="1"/>
  <c r="Y727" i="2" s="1"/>
  <c r="Z727" i="2" s="1"/>
  <c r="AA727" i="2" s="1"/>
  <c r="T723" i="2"/>
  <c r="U723" i="2" s="1"/>
  <c r="V723" i="2" s="1"/>
  <c r="W723" i="2" s="1"/>
  <c r="X723" i="2" s="1"/>
  <c r="Y723" i="2" s="1"/>
  <c r="Z723" i="2" s="1"/>
  <c r="AA723" i="2" s="1"/>
  <c r="T719" i="2"/>
  <c r="U719" i="2" s="1"/>
  <c r="V719" i="2" s="1"/>
  <c r="W719" i="2" s="1"/>
  <c r="X719" i="2" s="1"/>
  <c r="Y719" i="2" s="1"/>
  <c r="Z719" i="2" s="1"/>
  <c r="AA719" i="2" s="1"/>
  <c r="T716" i="2"/>
  <c r="U716" i="2" s="1"/>
  <c r="V716" i="2" s="1"/>
  <c r="W716" i="2" s="1"/>
  <c r="X716" i="2" s="1"/>
  <c r="Y716" i="2" s="1"/>
  <c r="Z716" i="2" s="1"/>
  <c r="AA716" i="2" s="1"/>
  <c r="T714" i="2"/>
  <c r="U714" i="2" s="1"/>
  <c r="V714" i="2" s="1"/>
  <c r="W714" i="2" s="1"/>
  <c r="X714" i="2" s="1"/>
  <c r="Y714" i="2" s="1"/>
  <c r="Z714" i="2" s="1"/>
  <c r="AA714" i="2" s="1"/>
  <c r="T712" i="2"/>
  <c r="U712" i="2" s="1"/>
  <c r="V712" i="2" s="1"/>
  <c r="W712" i="2" s="1"/>
  <c r="X712" i="2" s="1"/>
  <c r="Y712" i="2" s="1"/>
  <c r="Z712" i="2" s="1"/>
  <c r="AA712" i="2" s="1"/>
  <c r="T710" i="2"/>
  <c r="U710" i="2" s="1"/>
  <c r="V710" i="2" s="1"/>
  <c r="W710" i="2" s="1"/>
  <c r="X710" i="2" s="1"/>
  <c r="Y710" i="2" s="1"/>
  <c r="Z710" i="2" s="1"/>
  <c r="AA710" i="2" s="1"/>
  <c r="T708" i="2"/>
  <c r="U708" i="2" s="1"/>
  <c r="V708" i="2" s="1"/>
  <c r="W708" i="2" s="1"/>
  <c r="X708" i="2" s="1"/>
  <c r="Y708" i="2" s="1"/>
  <c r="Z708" i="2" s="1"/>
  <c r="AA708" i="2" s="1"/>
  <c r="T706" i="2"/>
  <c r="U706" i="2" s="1"/>
  <c r="V706" i="2" s="1"/>
  <c r="W706" i="2" s="1"/>
  <c r="X706" i="2" s="1"/>
  <c r="Y706" i="2" s="1"/>
  <c r="Z706" i="2" s="1"/>
  <c r="AA706" i="2" s="1"/>
  <c r="T704" i="2"/>
  <c r="U704" i="2" s="1"/>
  <c r="V704" i="2" s="1"/>
  <c r="W704" i="2" s="1"/>
  <c r="X704" i="2" s="1"/>
  <c r="Y704" i="2" s="1"/>
  <c r="Z704" i="2" s="1"/>
  <c r="AA704" i="2" s="1"/>
  <c r="T702" i="2"/>
  <c r="U702" i="2" s="1"/>
  <c r="V702" i="2" s="1"/>
  <c r="W702" i="2" s="1"/>
  <c r="X702" i="2" s="1"/>
  <c r="Y702" i="2" s="1"/>
  <c r="Z702" i="2" s="1"/>
  <c r="AA702" i="2" s="1"/>
  <c r="T700" i="2"/>
  <c r="U700" i="2" s="1"/>
  <c r="V700" i="2" s="1"/>
  <c r="W700" i="2" s="1"/>
  <c r="X700" i="2" s="1"/>
  <c r="Y700" i="2" s="1"/>
  <c r="Z700" i="2" s="1"/>
  <c r="AA700" i="2" s="1"/>
  <c r="T698" i="2"/>
  <c r="U698" i="2" s="1"/>
  <c r="V698" i="2" s="1"/>
  <c r="W698" i="2" s="1"/>
  <c r="X698" i="2" s="1"/>
  <c r="Y698" i="2" s="1"/>
  <c r="Z698" i="2" s="1"/>
  <c r="AA698" i="2" s="1"/>
  <c r="T696" i="2"/>
  <c r="U696" i="2" s="1"/>
  <c r="V696" i="2" s="1"/>
  <c r="W696" i="2" s="1"/>
  <c r="X696" i="2" s="1"/>
  <c r="Y696" i="2" s="1"/>
  <c r="Z696" i="2" s="1"/>
  <c r="AA696" i="2" s="1"/>
  <c r="T695" i="2"/>
  <c r="U695" i="2" s="1"/>
  <c r="V695" i="2" s="1"/>
  <c r="W695" i="2" s="1"/>
  <c r="X695" i="2" s="1"/>
  <c r="Y695" i="2" s="1"/>
  <c r="Z695" i="2" s="1"/>
  <c r="AA695" i="2" s="1"/>
  <c r="T694" i="2"/>
  <c r="U694" i="2" s="1"/>
  <c r="V694" i="2" s="1"/>
  <c r="W694" i="2" s="1"/>
  <c r="X694" i="2" s="1"/>
  <c r="Y694" i="2" s="1"/>
  <c r="Z694" i="2" s="1"/>
  <c r="AA694" i="2" s="1"/>
  <c r="T693" i="2"/>
  <c r="U693" i="2" s="1"/>
  <c r="V693" i="2" s="1"/>
  <c r="W693" i="2" s="1"/>
  <c r="X693" i="2" s="1"/>
  <c r="Y693" i="2" s="1"/>
  <c r="Z693" i="2" s="1"/>
  <c r="AA693" i="2" s="1"/>
  <c r="T692" i="2"/>
  <c r="U692" i="2" s="1"/>
  <c r="V692" i="2" s="1"/>
  <c r="W692" i="2" s="1"/>
  <c r="X692" i="2" s="1"/>
  <c r="Y692" i="2" s="1"/>
  <c r="Z692" i="2" s="1"/>
  <c r="AA692" i="2" s="1"/>
  <c r="T691" i="2"/>
  <c r="U691" i="2" s="1"/>
  <c r="V691" i="2" s="1"/>
  <c r="W691" i="2" s="1"/>
  <c r="X691" i="2" s="1"/>
  <c r="Y691" i="2" s="1"/>
  <c r="Z691" i="2" s="1"/>
  <c r="AA691" i="2" s="1"/>
  <c r="T690" i="2"/>
  <c r="U690" i="2" s="1"/>
  <c r="V690" i="2" s="1"/>
  <c r="W690" i="2" s="1"/>
  <c r="X690" i="2" s="1"/>
  <c r="Y690" i="2" s="1"/>
  <c r="Z690" i="2" s="1"/>
  <c r="AA690" i="2" s="1"/>
  <c r="T689" i="2"/>
  <c r="U689" i="2" s="1"/>
  <c r="V689" i="2" s="1"/>
  <c r="W689" i="2" s="1"/>
  <c r="X689" i="2" s="1"/>
  <c r="Y689" i="2" s="1"/>
  <c r="Z689" i="2" s="1"/>
  <c r="AA689" i="2" s="1"/>
  <c r="T688" i="2"/>
  <c r="U688" i="2" s="1"/>
  <c r="V688" i="2" s="1"/>
  <c r="W688" i="2" s="1"/>
  <c r="X688" i="2" s="1"/>
  <c r="Y688" i="2" s="1"/>
  <c r="Z688" i="2" s="1"/>
  <c r="AA688" i="2" s="1"/>
  <c r="T687" i="2"/>
  <c r="U687" i="2" s="1"/>
  <c r="V687" i="2" s="1"/>
  <c r="W687" i="2" s="1"/>
  <c r="X687" i="2" s="1"/>
  <c r="Y687" i="2" s="1"/>
  <c r="Z687" i="2" s="1"/>
  <c r="AA687" i="2" s="1"/>
  <c r="T686" i="2"/>
  <c r="U686" i="2" s="1"/>
  <c r="V686" i="2" s="1"/>
  <c r="W686" i="2" s="1"/>
  <c r="X686" i="2" s="1"/>
  <c r="Y686" i="2" s="1"/>
  <c r="Z686" i="2" s="1"/>
  <c r="AA686" i="2" s="1"/>
  <c r="T685" i="2"/>
  <c r="U685" i="2" s="1"/>
  <c r="V685" i="2" s="1"/>
  <c r="W685" i="2" s="1"/>
  <c r="X685" i="2" s="1"/>
  <c r="Y685" i="2" s="1"/>
  <c r="Z685" i="2" s="1"/>
  <c r="AA685" i="2" s="1"/>
  <c r="T684" i="2"/>
  <c r="U684" i="2" s="1"/>
  <c r="V684" i="2" s="1"/>
  <c r="W684" i="2" s="1"/>
  <c r="X684" i="2" s="1"/>
  <c r="Y684" i="2" s="1"/>
  <c r="Z684" i="2" s="1"/>
  <c r="AA684" i="2" s="1"/>
  <c r="T683" i="2"/>
  <c r="U683" i="2" s="1"/>
  <c r="V683" i="2" s="1"/>
  <c r="W683" i="2" s="1"/>
  <c r="X683" i="2" s="1"/>
  <c r="Y683" i="2" s="1"/>
  <c r="Z683" i="2" s="1"/>
  <c r="AA683" i="2" s="1"/>
  <c r="T682" i="2"/>
  <c r="U682" i="2" s="1"/>
  <c r="V682" i="2" s="1"/>
  <c r="W682" i="2" s="1"/>
  <c r="X682" i="2" s="1"/>
  <c r="Y682" i="2" s="1"/>
  <c r="Z682" i="2" s="1"/>
  <c r="AA682" i="2" s="1"/>
  <c r="T681" i="2"/>
  <c r="U681" i="2" s="1"/>
  <c r="V681" i="2" s="1"/>
  <c r="W681" i="2" s="1"/>
  <c r="X681" i="2" s="1"/>
  <c r="Y681" i="2" s="1"/>
  <c r="Z681" i="2" s="1"/>
  <c r="AA681" i="2" s="1"/>
  <c r="T680" i="2"/>
  <c r="U680" i="2" s="1"/>
  <c r="V680" i="2" s="1"/>
  <c r="W680" i="2" s="1"/>
  <c r="X680" i="2" s="1"/>
  <c r="Y680" i="2" s="1"/>
  <c r="Z680" i="2" s="1"/>
  <c r="AA680" i="2" s="1"/>
  <c r="T679" i="2"/>
  <c r="U679" i="2" s="1"/>
  <c r="V679" i="2" s="1"/>
  <c r="W679" i="2" s="1"/>
  <c r="X679" i="2" s="1"/>
  <c r="Y679" i="2" s="1"/>
  <c r="Z679" i="2" s="1"/>
  <c r="AA679" i="2" s="1"/>
  <c r="T678" i="2"/>
  <c r="U678" i="2" s="1"/>
  <c r="V678" i="2" s="1"/>
  <c r="W678" i="2" s="1"/>
  <c r="X678" i="2" s="1"/>
  <c r="Y678" i="2" s="1"/>
  <c r="Z678" i="2" s="1"/>
  <c r="AA678" i="2" s="1"/>
  <c r="T677" i="2"/>
  <c r="U677" i="2" s="1"/>
  <c r="V677" i="2" s="1"/>
  <c r="W677" i="2" s="1"/>
  <c r="X677" i="2" s="1"/>
  <c r="Y677" i="2" s="1"/>
  <c r="Z677" i="2" s="1"/>
  <c r="AA677" i="2" s="1"/>
  <c r="T676" i="2"/>
  <c r="U676" i="2" s="1"/>
  <c r="V676" i="2" s="1"/>
  <c r="W676" i="2" s="1"/>
  <c r="X676" i="2" s="1"/>
  <c r="Y676" i="2" s="1"/>
  <c r="Z676" i="2" s="1"/>
  <c r="AA676" i="2" s="1"/>
  <c r="T675" i="2"/>
  <c r="U675" i="2" s="1"/>
  <c r="V675" i="2" s="1"/>
  <c r="W675" i="2" s="1"/>
  <c r="X675" i="2" s="1"/>
  <c r="Y675" i="2" s="1"/>
  <c r="Z675" i="2" s="1"/>
  <c r="AA675" i="2" s="1"/>
  <c r="T674" i="2"/>
  <c r="U674" i="2" s="1"/>
  <c r="V674" i="2" s="1"/>
  <c r="W674" i="2" s="1"/>
  <c r="X674" i="2" s="1"/>
  <c r="Y674" i="2" s="1"/>
  <c r="Z674" i="2" s="1"/>
  <c r="AA674" i="2" s="1"/>
  <c r="T673" i="2"/>
  <c r="U673" i="2" s="1"/>
  <c r="V673" i="2" s="1"/>
  <c r="W673" i="2" s="1"/>
  <c r="X673" i="2" s="1"/>
  <c r="Y673" i="2" s="1"/>
  <c r="Z673" i="2" s="1"/>
  <c r="AA673" i="2" s="1"/>
  <c r="T672" i="2"/>
  <c r="U672" i="2" s="1"/>
  <c r="V672" i="2" s="1"/>
  <c r="W672" i="2" s="1"/>
  <c r="X672" i="2" s="1"/>
  <c r="Y672" i="2" s="1"/>
  <c r="Z672" i="2" s="1"/>
  <c r="AA672" i="2" s="1"/>
  <c r="T671" i="2"/>
  <c r="U671" i="2" s="1"/>
  <c r="V671" i="2" s="1"/>
  <c r="W671" i="2" s="1"/>
  <c r="X671" i="2" s="1"/>
  <c r="Y671" i="2" s="1"/>
  <c r="Z671" i="2" s="1"/>
  <c r="AA671" i="2" s="1"/>
  <c r="T670" i="2"/>
  <c r="U670" i="2" s="1"/>
  <c r="V670" i="2" s="1"/>
  <c r="W670" i="2" s="1"/>
  <c r="X670" i="2" s="1"/>
  <c r="Y670" i="2" s="1"/>
  <c r="Z670" i="2" s="1"/>
  <c r="AA670" i="2" s="1"/>
  <c r="T669" i="2"/>
  <c r="U669" i="2" s="1"/>
  <c r="V669" i="2" s="1"/>
  <c r="W669" i="2" s="1"/>
  <c r="X669" i="2" s="1"/>
  <c r="Y669" i="2" s="1"/>
  <c r="Z669" i="2" s="1"/>
  <c r="AA669" i="2" s="1"/>
  <c r="T668" i="2"/>
  <c r="U668" i="2" s="1"/>
  <c r="V668" i="2" s="1"/>
  <c r="W668" i="2" s="1"/>
  <c r="X668" i="2" s="1"/>
  <c r="Y668" i="2" s="1"/>
  <c r="Z668" i="2" s="1"/>
  <c r="AA668" i="2" s="1"/>
  <c r="T667" i="2"/>
  <c r="U667" i="2" s="1"/>
  <c r="V667" i="2" s="1"/>
  <c r="W667" i="2" s="1"/>
  <c r="X667" i="2" s="1"/>
  <c r="Y667" i="2" s="1"/>
  <c r="Z667" i="2" s="1"/>
  <c r="AA667" i="2" s="1"/>
  <c r="T666" i="2"/>
  <c r="U666" i="2" s="1"/>
  <c r="V666" i="2" s="1"/>
  <c r="W666" i="2" s="1"/>
  <c r="X666" i="2" s="1"/>
  <c r="Y666" i="2" s="1"/>
  <c r="Z666" i="2" s="1"/>
  <c r="AA666" i="2" s="1"/>
  <c r="T665" i="2"/>
  <c r="U665" i="2" s="1"/>
  <c r="V665" i="2" s="1"/>
  <c r="W665" i="2" s="1"/>
  <c r="X665" i="2" s="1"/>
  <c r="Y665" i="2" s="1"/>
  <c r="Z665" i="2" s="1"/>
  <c r="AA665" i="2" s="1"/>
  <c r="T664" i="2"/>
  <c r="U664" i="2" s="1"/>
  <c r="V664" i="2" s="1"/>
  <c r="W664" i="2" s="1"/>
  <c r="X664" i="2" s="1"/>
  <c r="Y664" i="2" s="1"/>
  <c r="Z664" i="2" s="1"/>
  <c r="AA664" i="2" s="1"/>
  <c r="T663" i="2"/>
  <c r="U663" i="2" s="1"/>
  <c r="V663" i="2" s="1"/>
  <c r="W663" i="2" s="1"/>
  <c r="X663" i="2" s="1"/>
  <c r="Y663" i="2" s="1"/>
  <c r="Z663" i="2" s="1"/>
  <c r="AA663" i="2" s="1"/>
  <c r="T662" i="2"/>
  <c r="U662" i="2" s="1"/>
  <c r="V662" i="2" s="1"/>
  <c r="W662" i="2" s="1"/>
  <c r="X662" i="2" s="1"/>
  <c r="Y662" i="2" s="1"/>
  <c r="Z662" i="2" s="1"/>
  <c r="AA662" i="2" s="1"/>
  <c r="T661" i="2"/>
  <c r="U661" i="2" s="1"/>
  <c r="V661" i="2" s="1"/>
  <c r="W661" i="2" s="1"/>
  <c r="X661" i="2" s="1"/>
  <c r="Y661" i="2" s="1"/>
  <c r="Z661" i="2" s="1"/>
  <c r="AA661" i="2" s="1"/>
  <c r="T660" i="2"/>
  <c r="U660" i="2" s="1"/>
  <c r="V660" i="2" s="1"/>
  <c r="W660" i="2" s="1"/>
  <c r="X660" i="2" s="1"/>
  <c r="Y660" i="2" s="1"/>
  <c r="Z660" i="2" s="1"/>
  <c r="AA660" i="2" s="1"/>
  <c r="T659" i="2"/>
  <c r="U659" i="2" s="1"/>
  <c r="V659" i="2" s="1"/>
  <c r="W659" i="2" s="1"/>
  <c r="X659" i="2" s="1"/>
  <c r="Y659" i="2" s="1"/>
  <c r="Z659" i="2" s="1"/>
  <c r="AA659" i="2" s="1"/>
  <c r="T658" i="2"/>
  <c r="U658" i="2" s="1"/>
  <c r="V658" i="2" s="1"/>
  <c r="W658" i="2" s="1"/>
  <c r="X658" i="2" s="1"/>
  <c r="Y658" i="2" s="1"/>
  <c r="Z658" i="2" s="1"/>
  <c r="AA658" i="2" s="1"/>
  <c r="T657" i="2"/>
  <c r="U657" i="2" s="1"/>
  <c r="V657" i="2" s="1"/>
  <c r="W657" i="2" s="1"/>
  <c r="X657" i="2" s="1"/>
  <c r="Y657" i="2" s="1"/>
  <c r="Z657" i="2" s="1"/>
  <c r="AA657" i="2" s="1"/>
  <c r="T656" i="2"/>
  <c r="U656" i="2" s="1"/>
  <c r="V656" i="2" s="1"/>
  <c r="W656" i="2" s="1"/>
  <c r="X656" i="2" s="1"/>
  <c r="Y656" i="2" s="1"/>
  <c r="Z656" i="2" s="1"/>
  <c r="AA656" i="2" s="1"/>
  <c r="T655" i="2"/>
  <c r="U655" i="2" s="1"/>
  <c r="V655" i="2" s="1"/>
  <c r="W655" i="2" s="1"/>
  <c r="X655" i="2" s="1"/>
  <c r="Y655" i="2" s="1"/>
  <c r="Z655" i="2" s="1"/>
  <c r="AA655" i="2" s="1"/>
  <c r="T654" i="2"/>
  <c r="U654" i="2" s="1"/>
  <c r="V654" i="2" s="1"/>
  <c r="W654" i="2" s="1"/>
  <c r="X654" i="2" s="1"/>
  <c r="Y654" i="2" s="1"/>
  <c r="Z654" i="2" s="1"/>
  <c r="AA654" i="2" s="1"/>
  <c r="T653" i="2"/>
  <c r="U653" i="2" s="1"/>
  <c r="V653" i="2" s="1"/>
  <c r="W653" i="2" s="1"/>
  <c r="X653" i="2" s="1"/>
  <c r="Y653" i="2" s="1"/>
  <c r="Z653" i="2" s="1"/>
  <c r="AA653" i="2" s="1"/>
  <c r="T652" i="2"/>
  <c r="U652" i="2" s="1"/>
  <c r="V652" i="2" s="1"/>
  <c r="W652" i="2" s="1"/>
  <c r="X652" i="2" s="1"/>
  <c r="Y652" i="2" s="1"/>
  <c r="Z652" i="2" s="1"/>
  <c r="AA652" i="2" s="1"/>
  <c r="T651" i="2"/>
  <c r="U651" i="2" s="1"/>
  <c r="V651" i="2" s="1"/>
  <c r="W651" i="2" s="1"/>
  <c r="X651" i="2" s="1"/>
  <c r="Y651" i="2" s="1"/>
  <c r="Z651" i="2" s="1"/>
  <c r="AA651" i="2" s="1"/>
  <c r="T650" i="2"/>
  <c r="U650" i="2" s="1"/>
  <c r="V650" i="2" s="1"/>
  <c r="W650" i="2" s="1"/>
  <c r="X650" i="2" s="1"/>
  <c r="Y650" i="2" s="1"/>
  <c r="Z650" i="2" s="1"/>
  <c r="AA650" i="2" s="1"/>
  <c r="T649" i="2"/>
  <c r="U649" i="2" s="1"/>
  <c r="V649" i="2" s="1"/>
  <c r="W649" i="2" s="1"/>
  <c r="X649" i="2" s="1"/>
  <c r="Y649" i="2" s="1"/>
  <c r="Z649" i="2" s="1"/>
  <c r="AA649" i="2" s="1"/>
  <c r="T648" i="2"/>
  <c r="U648" i="2" s="1"/>
  <c r="V648" i="2" s="1"/>
  <c r="W648" i="2" s="1"/>
  <c r="X648" i="2" s="1"/>
  <c r="Y648" i="2" s="1"/>
  <c r="Z648" i="2" s="1"/>
  <c r="AA648" i="2" s="1"/>
  <c r="T647" i="2"/>
  <c r="U647" i="2" s="1"/>
  <c r="V647" i="2" s="1"/>
  <c r="W647" i="2" s="1"/>
  <c r="X647" i="2" s="1"/>
  <c r="Y647" i="2" s="1"/>
  <c r="Z647" i="2" s="1"/>
  <c r="AA647" i="2" s="1"/>
  <c r="T646" i="2"/>
  <c r="U646" i="2" s="1"/>
  <c r="V646" i="2" s="1"/>
  <c r="W646" i="2" s="1"/>
  <c r="X646" i="2" s="1"/>
  <c r="Y646" i="2" s="1"/>
  <c r="Z646" i="2" s="1"/>
  <c r="AA646" i="2" s="1"/>
  <c r="T645" i="2"/>
  <c r="U645" i="2" s="1"/>
  <c r="V645" i="2" s="1"/>
  <c r="W645" i="2" s="1"/>
  <c r="X645" i="2" s="1"/>
  <c r="Y645" i="2" s="1"/>
  <c r="Z645" i="2" s="1"/>
  <c r="AA645" i="2" s="1"/>
  <c r="T644" i="2"/>
  <c r="U644" i="2" s="1"/>
  <c r="V644" i="2" s="1"/>
  <c r="W644" i="2" s="1"/>
  <c r="X644" i="2" s="1"/>
  <c r="Y644" i="2" s="1"/>
  <c r="Z644" i="2" s="1"/>
  <c r="AA644" i="2" s="1"/>
  <c r="T643" i="2"/>
  <c r="U643" i="2" s="1"/>
  <c r="V643" i="2" s="1"/>
  <c r="W643" i="2" s="1"/>
  <c r="X643" i="2" s="1"/>
  <c r="Y643" i="2" s="1"/>
  <c r="Z643" i="2" s="1"/>
  <c r="AA643" i="2" s="1"/>
  <c r="T642" i="2"/>
  <c r="U642" i="2" s="1"/>
  <c r="V642" i="2" s="1"/>
  <c r="W642" i="2" s="1"/>
  <c r="X642" i="2" s="1"/>
  <c r="Y642" i="2" s="1"/>
  <c r="Z642" i="2" s="1"/>
  <c r="AA642" i="2" s="1"/>
  <c r="T641" i="2"/>
  <c r="U641" i="2" s="1"/>
  <c r="V641" i="2" s="1"/>
  <c r="W641" i="2" s="1"/>
  <c r="X641" i="2" s="1"/>
  <c r="Y641" i="2" s="1"/>
  <c r="Z641" i="2" s="1"/>
  <c r="AA641" i="2" s="1"/>
  <c r="T640" i="2"/>
  <c r="U640" i="2" s="1"/>
  <c r="V640" i="2" s="1"/>
  <c r="W640" i="2" s="1"/>
  <c r="X640" i="2" s="1"/>
  <c r="Y640" i="2" s="1"/>
  <c r="Z640" i="2" s="1"/>
  <c r="AA640" i="2" s="1"/>
  <c r="T639" i="2"/>
  <c r="U639" i="2" s="1"/>
  <c r="V639" i="2" s="1"/>
  <c r="W639" i="2" s="1"/>
  <c r="X639" i="2" s="1"/>
  <c r="Y639" i="2" s="1"/>
  <c r="Z639" i="2" s="1"/>
  <c r="AA639" i="2" s="1"/>
  <c r="T638" i="2"/>
  <c r="U638" i="2" s="1"/>
  <c r="V638" i="2" s="1"/>
  <c r="W638" i="2" s="1"/>
  <c r="X638" i="2" s="1"/>
  <c r="Y638" i="2" s="1"/>
  <c r="Z638" i="2" s="1"/>
  <c r="AA638" i="2" s="1"/>
  <c r="T637" i="2"/>
  <c r="U637" i="2" s="1"/>
  <c r="V637" i="2" s="1"/>
  <c r="W637" i="2" s="1"/>
  <c r="X637" i="2" s="1"/>
  <c r="Y637" i="2" s="1"/>
  <c r="Z637" i="2" s="1"/>
  <c r="AA637" i="2" s="1"/>
  <c r="T636" i="2"/>
  <c r="U636" i="2" s="1"/>
  <c r="V636" i="2" s="1"/>
  <c r="W636" i="2" s="1"/>
  <c r="X636" i="2" s="1"/>
  <c r="Y636" i="2" s="1"/>
  <c r="Z636" i="2" s="1"/>
  <c r="AA636" i="2" s="1"/>
  <c r="T635" i="2"/>
  <c r="U635" i="2" s="1"/>
  <c r="V635" i="2" s="1"/>
  <c r="W635" i="2" s="1"/>
  <c r="X635" i="2" s="1"/>
  <c r="Y635" i="2" s="1"/>
  <c r="Z635" i="2" s="1"/>
  <c r="AA635" i="2" s="1"/>
  <c r="T634" i="2"/>
  <c r="U634" i="2" s="1"/>
  <c r="V634" i="2" s="1"/>
  <c r="W634" i="2" s="1"/>
  <c r="X634" i="2" s="1"/>
  <c r="Y634" i="2" s="1"/>
  <c r="Z634" i="2" s="1"/>
  <c r="AA634" i="2" s="1"/>
  <c r="T633" i="2"/>
  <c r="U633" i="2" s="1"/>
  <c r="V633" i="2" s="1"/>
  <c r="W633" i="2" s="1"/>
  <c r="X633" i="2" s="1"/>
  <c r="Y633" i="2" s="1"/>
  <c r="Z633" i="2" s="1"/>
  <c r="AA633" i="2" s="1"/>
  <c r="T632" i="2"/>
  <c r="U632" i="2" s="1"/>
  <c r="V632" i="2" s="1"/>
  <c r="W632" i="2" s="1"/>
  <c r="X632" i="2" s="1"/>
  <c r="Y632" i="2" s="1"/>
  <c r="Z632" i="2" s="1"/>
  <c r="AA632" i="2" s="1"/>
  <c r="T631" i="2"/>
  <c r="U631" i="2" s="1"/>
  <c r="V631" i="2" s="1"/>
  <c r="W631" i="2" s="1"/>
  <c r="X631" i="2" s="1"/>
  <c r="Y631" i="2" s="1"/>
  <c r="Z631" i="2" s="1"/>
  <c r="AA631" i="2" s="1"/>
  <c r="T630" i="2"/>
  <c r="U630" i="2" s="1"/>
  <c r="V630" i="2" s="1"/>
  <c r="W630" i="2" s="1"/>
  <c r="X630" i="2" s="1"/>
  <c r="Y630" i="2" s="1"/>
  <c r="Z630" i="2" s="1"/>
  <c r="AA630" i="2" s="1"/>
  <c r="T629" i="2"/>
  <c r="U629" i="2" s="1"/>
  <c r="V629" i="2" s="1"/>
  <c r="W629" i="2" s="1"/>
  <c r="X629" i="2" s="1"/>
  <c r="Y629" i="2" s="1"/>
  <c r="Z629" i="2" s="1"/>
  <c r="AA629" i="2" s="1"/>
  <c r="T628" i="2"/>
  <c r="U628" i="2" s="1"/>
  <c r="V628" i="2" s="1"/>
  <c r="W628" i="2" s="1"/>
  <c r="X628" i="2" s="1"/>
  <c r="Y628" i="2" s="1"/>
  <c r="Z628" i="2" s="1"/>
  <c r="AA628" i="2" s="1"/>
  <c r="T627" i="2"/>
  <c r="U627" i="2" s="1"/>
  <c r="V627" i="2" s="1"/>
  <c r="W627" i="2" s="1"/>
  <c r="X627" i="2" s="1"/>
  <c r="Y627" i="2" s="1"/>
  <c r="Z627" i="2" s="1"/>
  <c r="AA627" i="2" s="1"/>
  <c r="T626" i="2"/>
  <c r="U626" i="2" s="1"/>
  <c r="V626" i="2" s="1"/>
  <c r="W626" i="2" s="1"/>
  <c r="X626" i="2" s="1"/>
  <c r="Y626" i="2" s="1"/>
  <c r="Z626" i="2" s="1"/>
  <c r="AA626" i="2" s="1"/>
  <c r="T625" i="2"/>
  <c r="U625" i="2" s="1"/>
  <c r="V625" i="2" s="1"/>
  <c r="W625" i="2" s="1"/>
  <c r="X625" i="2" s="1"/>
  <c r="Y625" i="2" s="1"/>
  <c r="Z625" i="2" s="1"/>
  <c r="AA625" i="2" s="1"/>
  <c r="T624" i="2"/>
  <c r="U624" i="2" s="1"/>
  <c r="V624" i="2" s="1"/>
  <c r="W624" i="2" s="1"/>
  <c r="X624" i="2" s="1"/>
  <c r="Y624" i="2" s="1"/>
  <c r="Z624" i="2" s="1"/>
  <c r="AA624" i="2" s="1"/>
  <c r="T623" i="2"/>
  <c r="U623" i="2" s="1"/>
  <c r="V623" i="2" s="1"/>
  <c r="W623" i="2" s="1"/>
  <c r="X623" i="2" s="1"/>
  <c r="Y623" i="2" s="1"/>
  <c r="Z623" i="2" s="1"/>
  <c r="AA623" i="2" s="1"/>
  <c r="T622" i="2"/>
  <c r="U622" i="2" s="1"/>
  <c r="V622" i="2" s="1"/>
  <c r="W622" i="2" s="1"/>
  <c r="X622" i="2" s="1"/>
  <c r="Y622" i="2" s="1"/>
  <c r="Z622" i="2" s="1"/>
  <c r="AA622" i="2" s="1"/>
  <c r="T621" i="2"/>
  <c r="U621" i="2" s="1"/>
  <c r="V621" i="2" s="1"/>
  <c r="W621" i="2" s="1"/>
  <c r="X621" i="2" s="1"/>
  <c r="Y621" i="2" s="1"/>
  <c r="Z621" i="2" s="1"/>
  <c r="AA621" i="2" s="1"/>
  <c r="T620" i="2"/>
  <c r="U620" i="2" s="1"/>
  <c r="V620" i="2" s="1"/>
  <c r="W620" i="2" s="1"/>
  <c r="X620" i="2" s="1"/>
  <c r="Y620" i="2" s="1"/>
  <c r="Z620" i="2" s="1"/>
  <c r="AA620" i="2" s="1"/>
  <c r="T619" i="2"/>
  <c r="U619" i="2" s="1"/>
  <c r="V619" i="2" s="1"/>
  <c r="W619" i="2" s="1"/>
  <c r="X619" i="2" s="1"/>
  <c r="Y619" i="2" s="1"/>
  <c r="Z619" i="2" s="1"/>
  <c r="AA619" i="2" s="1"/>
  <c r="T618" i="2"/>
  <c r="U618" i="2" s="1"/>
  <c r="V618" i="2" s="1"/>
  <c r="W618" i="2" s="1"/>
  <c r="X618" i="2" s="1"/>
  <c r="Y618" i="2" s="1"/>
  <c r="Z618" i="2" s="1"/>
  <c r="AA618" i="2" s="1"/>
  <c r="T617" i="2"/>
  <c r="U617" i="2" s="1"/>
  <c r="V617" i="2" s="1"/>
  <c r="W617" i="2" s="1"/>
  <c r="X617" i="2" s="1"/>
  <c r="Y617" i="2" s="1"/>
  <c r="Z617" i="2" s="1"/>
  <c r="AA617" i="2" s="1"/>
  <c r="T616" i="2"/>
  <c r="U616" i="2" s="1"/>
  <c r="V616" i="2" s="1"/>
  <c r="W616" i="2" s="1"/>
  <c r="X616" i="2" s="1"/>
  <c r="Y616" i="2" s="1"/>
  <c r="Z616" i="2" s="1"/>
  <c r="AA616" i="2" s="1"/>
  <c r="T615" i="2"/>
  <c r="U615" i="2" s="1"/>
  <c r="V615" i="2" s="1"/>
  <c r="W615" i="2" s="1"/>
  <c r="X615" i="2" s="1"/>
  <c r="Y615" i="2" s="1"/>
  <c r="Z615" i="2" s="1"/>
  <c r="AA615" i="2" s="1"/>
  <c r="T614" i="2"/>
  <c r="U614" i="2" s="1"/>
  <c r="V614" i="2" s="1"/>
  <c r="W614" i="2" s="1"/>
  <c r="X614" i="2" s="1"/>
  <c r="Y614" i="2" s="1"/>
  <c r="Z614" i="2" s="1"/>
  <c r="AA614" i="2" s="1"/>
  <c r="T613" i="2"/>
  <c r="U613" i="2" s="1"/>
  <c r="V613" i="2" s="1"/>
  <c r="W613" i="2" s="1"/>
  <c r="X613" i="2" s="1"/>
  <c r="Y613" i="2" s="1"/>
  <c r="Z613" i="2" s="1"/>
  <c r="AA613" i="2" s="1"/>
  <c r="T612" i="2"/>
  <c r="U612" i="2" s="1"/>
  <c r="V612" i="2" s="1"/>
  <c r="W612" i="2" s="1"/>
  <c r="X612" i="2" s="1"/>
  <c r="Y612" i="2" s="1"/>
  <c r="Z612" i="2" s="1"/>
  <c r="AA612" i="2" s="1"/>
  <c r="T611" i="2"/>
  <c r="U611" i="2" s="1"/>
  <c r="V611" i="2" s="1"/>
  <c r="W611" i="2" s="1"/>
  <c r="X611" i="2" s="1"/>
  <c r="Y611" i="2" s="1"/>
  <c r="Z611" i="2" s="1"/>
  <c r="AA611" i="2" s="1"/>
  <c r="T610" i="2"/>
  <c r="U610" i="2" s="1"/>
  <c r="V610" i="2" s="1"/>
  <c r="W610" i="2" s="1"/>
  <c r="X610" i="2" s="1"/>
  <c r="Y610" i="2" s="1"/>
  <c r="Z610" i="2" s="1"/>
  <c r="AA610" i="2" s="1"/>
  <c r="T609" i="2"/>
  <c r="U609" i="2" s="1"/>
  <c r="V609" i="2" s="1"/>
  <c r="W609" i="2" s="1"/>
  <c r="X609" i="2" s="1"/>
  <c r="Y609" i="2" s="1"/>
  <c r="Z609" i="2" s="1"/>
  <c r="AA609" i="2" s="1"/>
  <c r="T608" i="2"/>
  <c r="U608" i="2" s="1"/>
  <c r="V608" i="2" s="1"/>
  <c r="W608" i="2" s="1"/>
  <c r="X608" i="2" s="1"/>
  <c r="Y608" i="2" s="1"/>
  <c r="Z608" i="2" s="1"/>
  <c r="AA608" i="2" s="1"/>
  <c r="T607" i="2"/>
  <c r="U607" i="2" s="1"/>
  <c r="V607" i="2" s="1"/>
  <c r="W607" i="2" s="1"/>
  <c r="X607" i="2" s="1"/>
  <c r="Y607" i="2" s="1"/>
  <c r="Z607" i="2" s="1"/>
  <c r="AA607" i="2" s="1"/>
  <c r="T606" i="2"/>
  <c r="U606" i="2" s="1"/>
  <c r="V606" i="2" s="1"/>
  <c r="W606" i="2" s="1"/>
  <c r="X606" i="2" s="1"/>
  <c r="Y606" i="2" s="1"/>
  <c r="Z606" i="2" s="1"/>
  <c r="AA606" i="2" s="1"/>
  <c r="T605" i="2"/>
  <c r="U605" i="2" s="1"/>
  <c r="V605" i="2" s="1"/>
  <c r="W605" i="2" s="1"/>
  <c r="X605" i="2" s="1"/>
  <c r="Y605" i="2" s="1"/>
  <c r="Z605" i="2" s="1"/>
  <c r="AA605" i="2" s="1"/>
  <c r="T604" i="2"/>
  <c r="U604" i="2" s="1"/>
  <c r="V604" i="2" s="1"/>
  <c r="W604" i="2" s="1"/>
  <c r="X604" i="2" s="1"/>
  <c r="Y604" i="2" s="1"/>
  <c r="Z604" i="2" s="1"/>
  <c r="AA604" i="2" s="1"/>
  <c r="T603" i="2"/>
  <c r="U603" i="2" s="1"/>
  <c r="V603" i="2" s="1"/>
  <c r="W603" i="2" s="1"/>
  <c r="X603" i="2" s="1"/>
  <c r="Y603" i="2" s="1"/>
  <c r="Z603" i="2" s="1"/>
  <c r="AA603" i="2" s="1"/>
  <c r="T602" i="2"/>
  <c r="U602" i="2" s="1"/>
  <c r="V602" i="2" s="1"/>
  <c r="W602" i="2" s="1"/>
  <c r="X602" i="2" s="1"/>
  <c r="Y602" i="2" s="1"/>
  <c r="Z602" i="2" s="1"/>
  <c r="AA602" i="2" s="1"/>
  <c r="T601" i="2"/>
  <c r="U601" i="2" s="1"/>
  <c r="V601" i="2" s="1"/>
  <c r="W601" i="2" s="1"/>
  <c r="X601" i="2" s="1"/>
  <c r="Y601" i="2" s="1"/>
  <c r="Z601" i="2" s="1"/>
  <c r="AA601" i="2" s="1"/>
  <c r="T600" i="2"/>
  <c r="U600" i="2" s="1"/>
  <c r="V600" i="2" s="1"/>
  <c r="W600" i="2" s="1"/>
  <c r="X600" i="2" s="1"/>
  <c r="Y600" i="2" s="1"/>
  <c r="Z600" i="2" s="1"/>
  <c r="AA600" i="2" s="1"/>
  <c r="T599" i="2"/>
  <c r="U599" i="2" s="1"/>
  <c r="V599" i="2" s="1"/>
  <c r="W599" i="2" s="1"/>
  <c r="X599" i="2" s="1"/>
  <c r="Y599" i="2" s="1"/>
  <c r="Z599" i="2" s="1"/>
  <c r="AA599" i="2" s="1"/>
  <c r="T598" i="2"/>
  <c r="U598" i="2" s="1"/>
  <c r="V598" i="2" s="1"/>
  <c r="W598" i="2" s="1"/>
  <c r="X598" i="2" s="1"/>
  <c r="Y598" i="2" s="1"/>
  <c r="Z598" i="2" s="1"/>
  <c r="AA598" i="2" s="1"/>
  <c r="T597" i="2"/>
  <c r="U597" i="2" s="1"/>
  <c r="V597" i="2" s="1"/>
  <c r="W597" i="2" s="1"/>
  <c r="X597" i="2" s="1"/>
  <c r="Y597" i="2" s="1"/>
  <c r="Z597" i="2" s="1"/>
  <c r="AA597" i="2" s="1"/>
  <c r="T596" i="2"/>
  <c r="U596" i="2" s="1"/>
  <c r="V596" i="2" s="1"/>
  <c r="W596" i="2" s="1"/>
  <c r="X596" i="2" s="1"/>
  <c r="Y596" i="2" s="1"/>
  <c r="Z596" i="2" s="1"/>
  <c r="AA596" i="2" s="1"/>
  <c r="T595" i="2"/>
  <c r="U595" i="2" s="1"/>
  <c r="V595" i="2" s="1"/>
  <c r="W595" i="2" s="1"/>
  <c r="X595" i="2" s="1"/>
  <c r="Y595" i="2" s="1"/>
  <c r="Z595" i="2" s="1"/>
  <c r="AA595" i="2" s="1"/>
  <c r="T594" i="2"/>
  <c r="U594" i="2" s="1"/>
  <c r="V594" i="2" s="1"/>
  <c r="W594" i="2" s="1"/>
  <c r="X594" i="2" s="1"/>
  <c r="Y594" i="2" s="1"/>
  <c r="Z594" i="2" s="1"/>
  <c r="AA594" i="2" s="1"/>
  <c r="T593" i="2"/>
  <c r="U593" i="2" s="1"/>
  <c r="V593" i="2" s="1"/>
  <c r="W593" i="2" s="1"/>
  <c r="X593" i="2" s="1"/>
  <c r="Y593" i="2" s="1"/>
  <c r="Z593" i="2" s="1"/>
  <c r="AA593" i="2" s="1"/>
  <c r="T592" i="2"/>
  <c r="U592" i="2" s="1"/>
  <c r="V592" i="2" s="1"/>
  <c r="W592" i="2" s="1"/>
  <c r="X592" i="2" s="1"/>
  <c r="Y592" i="2" s="1"/>
  <c r="Z592" i="2" s="1"/>
  <c r="AA592" i="2" s="1"/>
  <c r="T591" i="2"/>
  <c r="U591" i="2" s="1"/>
  <c r="V591" i="2" s="1"/>
  <c r="W591" i="2" s="1"/>
  <c r="X591" i="2" s="1"/>
  <c r="Y591" i="2" s="1"/>
  <c r="Z591" i="2" s="1"/>
  <c r="AA591" i="2" s="1"/>
  <c r="T590" i="2"/>
  <c r="U590" i="2" s="1"/>
  <c r="V590" i="2" s="1"/>
  <c r="W590" i="2" s="1"/>
  <c r="X590" i="2" s="1"/>
  <c r="Y590" i="2" s="1"/>
  <c r="Z590" i="2" s="1"/>
  <c r="AA590" i="2" s="1"/>
  <c r="T589" i="2"/>
  <c r="U589" i="2" s="1"/>
  <c r="V589" i="2" s="1"/>
  <c r="W589" i="2" s="1"/>
  <c r="X589" i="2" s="1"/>
  <c r="Y589" i="2" s="1"/>
  <c r="Z589" i="2" s="1"/>
  <c r="AA589" i="2" s="1"/>
  <c r="T588" i="2"/>
  <c r="U588" i="2" s="1"/>
  <c r="V588" i="2" s="1"/>
  <c r="W588" i="2" s="1"/>
  <c r="X588" i="2" s="1"/>
  <c r="Y588" i="2" s="1"/>
  <c r="Z588" i="2" s="1"/>
  <c r="AA588" i="2" s="1"/>
  <c r="T587" i="2"/>
  <c r="U587" i="2" s="1"/>
  <c r="V587" i="2" s="1"/>
  <c r="W587" i="2" s="1"/>
  <c r="X587" i="2" s="1"/>
  <c r="Y587" i="2" s="1"/>
  <c r="Z587" i="2" s="1"/>
  <c r="AA587" i="2" s="1"/>
  <c r="T586" i="2"/>
  <c r="U586" i="2" s="1"/>
  <c r="V586" i="2" s="1"/>
  <c r="W586" i="2" s="1"/>
  <c r="X586" i="2" s="1"/>
  <c r="Y586" i="2" s="1"/>
  <c r="Z586" i="2" s="1"/>
  <c r="AA586" i="2" s="1"/>
  <c r="T585" i="2"/>
  <c r="U585" i="2" s="1"/>
  <c r="V585" i="2" s="1"/>
  <c r="W585" i="2" s="1"/>
  <c r="X585" i="2" s="1"/>
  <c r="Y585" i="2" s="1"/>
  <c r="Z585" i="2" s="1"/>
  <c r="AA585" i="2" s="1"/>
  <c r="T584" i="2"/>
  <c r="U584" i="2" s="1"/>
  <c r="V584" i="2" s="1"/>
  <c r="W584" i="2" s="1"/>
  <c r="X584" i="2" s="1"/>
  <c r="Y584" i="2" s="1"/>
  <c r="Z584" i="2" s="1"/>
  <c r="AA584" i="2" s="1"/>
  <c r="T583" i="2"/>
  <c r="U583" i="2" s="1"/>
  <c r="V583" i="2" s="1"/>
  <c r="W583" i="2" s="1"/>
  <c r="X583" i="2" s="1"/>
  <c r="Y583" i="2" s="1"/>
  <c r="Z583" i="2" s="1"/>
  <c r="AA583" i="2" s="1"/>
  <c r="T582" i="2"/>
  <c r="U582" i="2" s="1"/>
  <c r="V582" i="2" s="1"/>
  <c r="W582" i="2" s="1"/>
  <c r="X582" i="2" s="1"/>
  <c r="Y582" i="2" s="1"/>
  <c r="Z582" i="2" s="1"/>
  <c r="AA582" i="2" s="1"/>
  <c r="T581" i="2"/>
  <c r="U581" i="2" s="1"/>
  <c r="V581" i="2" s="1"/>
  <c r="W581" i="2" s="1"/>
  <c r="X581" i="2" s="1"/>
  <c r="Y581" i="2" s="1"/>
  <c r="Z581" i="2" s="1"/>
  <c r="AA581" i="2" s="1"/>
  <c r="T580" i="2"/>
  <c r="U580" i="2" s="1"/>
  <c r="V580" i="2" s="1"/>
  <c r="W580" i="2" s="1"/>
  <c r="X580" i="2" s="1"/>
  <c r="Y580" i="2" s="1"/>
  <c r="Z580" i="2" s="1"/>
  <c r="AA580" i="2" s="1"/>
  <c r="T579" i="2"/>
  <c r="U579" i="2" s="1"/>
  <c r="V579" i="2" s="1"/>
  <c r="W579" i="2" s="1"/>
  <c r="X579" i="2" s="1"/>
  <c r="Y579" i="2" s="1"/>
  <c r="Z579" i="2" s="1"/>
  <c r="AA579" i="2" s="1"/>
  <c r="T578" i="2"/>
  <c r="U578" i="2" s="1"/>
  <c r="V578" i="2" s="1"/>
  <c r="W578" i="2" s="1"/>
  <c r="X578" i="2" s="1"/>
  <c r="Y578" i="2" s="1"/>
  <c r="Z578" i="2" s="1"/>
  <c r="AA578" i="2" s="1"/>
  <c r="T577" i="2"/>
  <c r="U577" i="2" s="1"/>
  <c r="V577" i="2" s="1"/>
  <c r="W577" i="2" s="1"/>
  <c r="X577" i="2" s="1"/>
  <c r="Y577" i="2" s="1"/>
  <c r="Z577" i="2" s="1"/>
  <c r="AA577" i="2" s="1"/>
  <c r="T576" i="2"/>
  <c r="U576" i="2" s="1"/>
  <c r="V576" i="2" s="1"/>
  <c r="W576" i="2" s="1"/>
  <c r="X576" i="2" s="1"/>
  <c r="Y576" i="2" s="1"/>
  <c r="Z576" i="2" s="1"/>
  <c r="AA576" i="2" s="1"/>
  <c r="T575" i="2"/>
  <c r="U575" i="2" s="1"/>
  <c r="V575" i="2" s="1"/>
  <c r="W575" i="2" s="1"/>
  <c r="X575" i="2" s="1"/>
  <c r="Y575" i="2" s="1"/>
  <c r="Z575" i="2" s="1"/>
  <c r="AA575" i="2" s="1"/>
  <c r="T574" i="2"/>
  <c r="U574" i="2" s="1"/>
  <c r="V574" i="2" s="1"/>
  <c r="W574" i="2" s="1"/>
  <c r="X574" i="2" s="1"/>
  <c r="Y574" i="2" s="1"/>
  <c r="Z574" i="2" s="1"/>
  <c r="AA574" i="2" s="1"/>
  <c r="T573" i="2"/>
  <c r="U573" i="2" s="1"/>
  <c r="V573" i="2" s="1"/>
  <c r="W573" i="2" s="1"/>
  <c r="X573" i="2" s="1"/>
  <c r="Y573" i="2" s="1"/>
  <c r="Z573" i="2" s="1"/>
  <c r="AA573" i="2" s="1"/>
  <c r="T572" i="2"/>
  <c r="U572" i="2" s="1"/>
  <c r="V572" i="2" s="1"/>
  <c r="W572" i="2" s="1"/>
  <c r="X572" i="2" s="1"/>
  <c r="Y572" i="2" s="1"/>
  <c r="Z572" i="2" s="1"/>
  <c r="AA572" i="2" s="1"/>
  <c r="T571" i="2"/>
  <c r="U571" i="2" s="1"/>
  <c r="V571" i="2" s="1"/>
  <c r="W571" i="2" s="1"/>
  <c r="X571" i="2" s="1"/>
  <c r="Y571" i="2" s="1"/>
  <c r="Z571" i="2" s="1"/>
  <c r="AA571" i="2" s="1"/>
  <c r="T570" i="2"/>
  <c r="U570" i="2" s="1"/>
  <c r="V570" i="2" s="1"/>
  <c r="W570" i="2" s="1"/>
  <c r="X570" i="2" s="1"/>
  <c r="Y570" i="2" s="1"/>
  <c r="Z570" i="2" s="1"/>
  <c r="AA570" i="2" s="1"/>
  <c r="T569" i="2"/>
  <c r="U569" i="2" s="1"/>
  <c r="V569" i="2" s="1"/>
  <c r="W569" i="2" s="1"/>
  <c r="X569" i="2" s="1"/>
  <c r="Y569" i="2" s="1"/>
  <c r="Z569" i="2" s="1"/>
  <c r="AA569" i="2" s="1"/>
  <c r="T568" i="2"/>
  <c r="U568" i="2" s="1"/>
  <c r="V568" i="2" s="1"/>
  <c r="W568" i="2" s="1"/>
  <c r="X568" i="2" s="1"/>
  <c r="Y568" i="2" s="1"/>
  <c r="Z568" i="2" s="1"/>
  <c r="AA568" i="2" s="1"/>
  <c r="T567" i="2"/>
  <c r="U567" i="2" s="1"/>
  <c r="V567" i="2" s="1"/>
  <c r="W567" i="2" s="1"/>
  <c r="X567" i="2" s="1"/>
  <c r="Y567" i="2" s="1"/>
  <c r="Z567" i="2" s="1"/>
  <c r="AA567" i="2" s="1"/>
  <c r="T566" i="2"/>
  <c r="U566" i="2" s="1"/>
  <c r="V566" i="2" s="1"/>
  <c r="W566" i="2" s="1"/>
  <c r="X566" i="2" s="1"/>
  <c r="Y566" i="2" s="1"/>
  <c r="Z566" i="2" s="1"/>
  <c r="AA566" i="2" s="1"/>
  <c r="T565" i="2"/>
  <c r="U565" i="2" s="1"/>
  <c r="V565" i="2" s="1"/>
  <c r="W565" i="2" s="1"/>
  <c r="X565" i="2" s="1"/>
  <c r="Y565" i="2" s="1"/>
  <c r="Z565" i="2" s="1"/>
  <c r="AA565" i="2" s="1"/>
  <c r="T564" i="2"/>
  <c r="U564" i="2" s="1"/>
  <c r="V564" i="2" s="1"/>
  <c r="W564" i="2" s="1"/>
  <c r="X564" i="2" s="1"/>
  <c r="Y564" i="2" s="1"/>
  <c r="Z564" i="2" s="1"/>
  <c r="AA564" i="2" s="1"/>
  <c r="T563" i="2"/>
  <c r="U563" i="2" s="1"/>
  <c r="V563" i="2" s="1"/>
  <c r="W563" i="2" s="1"/>
  <c r="X563" i="2" s="1"/>
  <c r="Y563" i="2" s="1"/>
  <c r="Z563" i="2" s="1"/>
  <c r="AA563" i="2" s="1"/>
  <c r="T562" i="2"/>
  <c r="U562" i="2" s="1"/>
  <c r="V562" i="2" s="1"/>
  <c r="W562" i="2" s="1"/>
  <c r="X562" i="2" s="1"/>
  <c r="Y562" i="2" s="1"/>
  <c r="Z562" i="2" s="1"/>
  <c r="AA562" i="2" s="1"/>
  <c r="T561" i="2"/>
  <c r="U561" i="2" s="1"/>
  <c r="V561" i="2" s="1"/>
  <c r="W561" i="2" s="1"/>
  <c r="X561" i="2" s="1"/>
  <c r="Y561" i="2" s="1"/>
  <c r="Z561" i="2" s="1"/>
  <c r="AA561" i="2" s="1"/>
  <c r="T560" i="2"/>
  <c r="U560" i="2" s="1"/>
  <c r="V560" i="2" s="1"/>
  <c r="W560" i="2" s="1"/>
  <c r="X560" i="2" s="1"/>
  <c r="Y560" i="2" s="1"/>
  <c r="Z560" i="2" s="1"/>
  <c r="AA560" i="2" s="1"/>
  <c r="T559" i="2"/>
  <c r="U559" i="2" s="1"/>
  <c r="V559" i="2" s="1"/>
  <c r="W559" i="2" s="1"/>
  <c r="X559" i="2" s="1"/>
  <c r="Y559" i="2" s="1"/>
  <c r="Z559" i="2" s="1"/>
  <c r="AA559" i="2" s="1"/>
  <c r="T558" i="2"/>
  <c r="U558" i="2" s="1"/>
  <c r="V558" i="2" s="1"/>
  <c r="W558" i="2" s="1"/>
  <c r="X558" i="2" s="1"/>
  <c r="Y558" i="2" s="1"/>
  <c r="Z558" i="2" s="1"/>
  <c r="AA558" i="2" s="1"/>
  <c r="T557" i="2"/>
  <c r="U557" i="2" s="1"/>
  <c r="V557" i="2" s="1"/>
  <c r="W557" i="2" s="1"/>
  <c r="X557" i="2" s="1"/>
  <c r="Y557" i="2" s="1"/>
  <c r="Z557" i="2" s="1"/>
  <c r="AA557" i="2" s="1"/>
  <c r="T770" i="2"/>
  <c r="U770" i="2" s="1"/>
  <c r="V770" i="2" s="1"/>
  <c r="W770" i="2" s="1"/>
  <c r="X770" i="2" s="1"/>
  <c r="Y770" i="2" s="1"/>
  <c r="Z770" i="2" s="1"/>
  <c r="AA770" i="2" s="1"/>
  <c r="T766" i="2"/>
  <c r="U766" i="2" s="1"/>
  <c r="V766" i="2" s="1"/>
  <c r="W766" i="2" s="1"/>
  <c r="X766" i="2" s="1"/>
  <c r="Y766" i="2" s="1"/>
  <c r="Z766" i="2" s="1"/>
  <c r="AA766" i="2" s="1"/>
  <c r="T762" i="2"/>
  <c r="U762" i="2" s="1"/>
  <c r="V762" i="2" s="1"/>
  <c r="W762" i="2" s="1"/>
  <c r="X762" i="2" s="1"/>
  <c r="Y762" i="2" s="1"/>
  <c r="Z762" i="2" s="1"/>
  <c r="AA762" i="2" s="1"/>
  <c r="T758" i="2"/>
  <c r="U758" i="2" s="1"/>
  <c r="V758" i="2" s="1"/>
  <c r="W758" i="2" s="1"/>
  <c r="X758" i="2" s="1"/>
  <c r="Y758" i="2" s="1"/>
  <c r="Z758" i="2" s="1"/>
  <c r="AA758" i="2" s="1"/>
  <c r="T754" i="2"/>
  <c r="U754" i="2" s="1"/>
  <c r="V754" i="2" s="1"/>
  <c r="W754" i="2" s="1"/>
  <c r="X754" i="2" s="1"/>
  <c r="Y754" i="2" s="1"/>
  <c r="Z754" i="2" s="1"/>
  <c r="AA754" i="2" s="1"/>
  <c r="T750" i="2"/>
  <c r="U750" i="2" s="1"/>
  <c r="V750" i="2" s="1"/>
  <c r="W750" i="2" s="1"/>
  <c r="X750" i="2" s="1"/>
  <c r="Y750" i="2" s="1"/>
  <c r="Z750" i="2" s="1"/>
  <c r="AA750" i="2" s="1"/>
  <c r="T746" i="2"/>
  <c r="U746" i="2" s="1"/>
  <c r="V746" i="2" s="1"/>
  <c r="W746" i="2" s="1"/>
  <c r="X746" i="2" s="1"/>
  <c r="Y746" i="2" s="1"/>
  <c r="Z746" i="2" s="1"/>
  <c r="AA746" i="2" s="1"/>
  <c r="T742" i="2"/>
  <c r="U742" i="2" s="1"/>
  <c r="V742" i="2" s="1"/>
  <c r="W742" i="2" s="1"/>
  <c r="X742" i="2" s="1"/>
  <c r="Y742" i="2" s="1"/>
  <c r="Z742" i="2" s="1"/>
  <c r="AA742" i="2" s="1"/>
  <c r="T738" i="2"/>
  <c r="U738" i="2" s="1"/>
  <c r="V738" i="2" s="1"/>
  <c r="W738" i="2" s="1"/>
  <c r="X738" i="2" s="1"/>
  <c r="Y738" i="2" s="1"/>
  <c r="Z738" i="2" s="1"/>
  <c r="AA738" i="2" s="1"/>
  <c r="T734" i="2"/>
  <c r="U734" i="2" s="1"/>
  <c r="V734" i="2" s="1"/>
  <c r="W734" i="2" s="1"/>
  <c r="X734" i="2" s="1"/>
  <c r="Y734" i="2" s="1"/>
  <c r="Z734" i="2" s="1"/>
  <c r="AA734" i="2" s="1"/>
  <c r="T730" i="2"/>
  <c r="U730" i="2" s="1"/>
  <c r="V730" i="2" s="1"/>
  <c r="W730" i="2" s="1"/>
  <c r="X730" i="2" s="1"/>
  <c r="Y730" i="2" s="1"/>
  <c r="Z730" i="2" s="1"/>
  <c r="AA730" i="2" s="1"/>
  <c r="T726" i="2"/>
  <c r="U726" i="2" s="1"/>
  <c r="V726" i="2" s="1"/>
  <c r="W726" i="2" s="1"/>
  <c r="X726" i="2" s="1"/>
  <c r="Y726" i="2" s="1"/>
  <c r="Z726" i="2" s="1"/>
  <c r="AA726" i="2" s="1"/>
  <c r="T722" i="2"/>
  <c r="U722" i="2" s="1"/>
  <c r="V722" i="2" s="1"/>
  <c r="W722" i="2" s="1"/>
  <c r="X722" i="2" s="1"/>
  <c r="Y722" i="2" s="1"/>
  <c r="Z722" i="2" s="1"/>
  <c r="AA722" i="2" s="1"/>
  <c r="T718" i="2"/>
  <c r="U718" i="2" s="1"/>
  <c r="V718" i="2" s="1"/>
  <c r="W718" i="2" s="1"/>
  <c r="X718" i="2" s="1"/>
  <c r="Y718" i="2" s="1"/>
  <c r="Z718" i="2" s="1"/>
  <c r="AA718" i="2" s="1"/>
  <c r="T761" i="2"/>
  <c r="U761" i="2" s="1"/>
  <c r="V761" i="2" s="1"/>
  <c r="W761" i="2" s="1"/>
  <c r="X761" i="2" s="1"/>
  <c r="Y761" i="2" s="1"/>
  <c r="Z761" i="2" s="1"/>
  <c r="AA761" i="2" s="1"/>
  <c r="T745" i="2"/>
  <c r="U745" i="2" s="1"/>
  <c r="V745" i="2" s="1"/>
  <c r="W745" i="2" s="1"/>
  <c r="X745" i="2" s="1"/>
  <c r="Y745" i="2" s="1"/>
  <c r="Z745" i="2" s="1"/>
  <c r="AA745" i="2" s="1"/>
  <c r="T729" i="2"/>
  <c r="U729" i="2" s="1"/>
  <c r="V729" i="2" s="1"/>
  <c r="W729" i="2" s="1"/>
  <c r="X729" i="2" s="1"/>
  <c r="Y729" i="2" s="1"/>
  <c r="Z729" i="2" s="1"/>
  <c r="AA729" i="2" s="1"/>
  <c r="T711" i="2"/>
  <c r="U711" i="2" s="1"/>
  <c r="V711" i="2" s="1"/>
  <c r="W711" i="2" s="1"/>
  <c r="X711" i="2" s="1"/>
  <c r="Y711" i="2" s="1"/>
  <c r="Z711" i="2" s="1"/>
  <c r="AA711" i="2" s="1"/>
  <c r="T703" i="2"/>
  <c r="U703" i="2" s="1"/>
  <c r="V703" i="2" s="1"/>
  <c r="W703" i="2" s="1"/>
  <c r="X703" i="2" s="1"/>
  <c r="Y703" i="2" s="1"/>
  <c r="Z703" i="2" s="1"/>
  <c r="AA703" i="2" s="1"/>
  <c r="T556" i="2"/>
  <c r="U556" i="2" s="1"/>
  <c r="V556" i="2" s="1"/>
  <c r="W556" i="2" s="1"/>
  <c r="X556" i="2" s="1"/>
  <c r="Y556" i="2" s="1"/>
  <c r="Z556" i="2" s="1"/>
  <c r="AA556" i="2" s="1"/>
  <c r="T555" i="2"/>
  <c r="U555" i="2" s="1"/>
  <c r="V555" i="2" s="1"/>
  <c r="W555" i="2" s="1"/>
  <c r="X555" i="2" s="1"/>
  <c r="Y555" i="2" s="1"/>
  <c r="Z555" i="2" s="1"/>
  <c r="AA555" i="2" s="1"/>
  <c r="T554" i="2"/>
  <c r="U554" i="2" s="1"/>
  <c r="V554" i="2" s="1"/>
  <c r="W554" i="2" s="1"/>
  <c r="X554" i="2" s="1"/>
  <c r="Y554" i="2" s="1"/>
  <c r="Z554" i="2" s="1"/>
  <c r="AA554" i="2" s="1"/>
  <c r="T553" i="2"/>
  <c r="U553" i="2" s="1"/>
  <c r="V553" i="2" s="1"/>
  <c r="W553" i="2" s="1"/>
  <c r="X553" i="2" s="1"/>
  <c r="Y553" i="2" s="1"/>
  <c r="Z553" i="2" s="1"/>
  <c r="AA553" i="2" s="1"/>
  <c r="T552" i="2"/>
  <c r="U552" i="2" s="1"/>
  <c r="V552" i="2" s="1"/>
  <c r="W552" i="2" s="1"/>
  <c r="X552" i="2" s="1"/>
  <c r="Y552" i="2" s="1"/>
  <c r="Z552" i="2" s="1"/>
  <c r="AA552" i="2" s="1"/>
  <c r="T551" i="2"/>
  <c r="U551" i="2" s="1"/>
  <c r="V551" i="2" s="1"/>
  <c r="W551" i="2" s="1"/>
  <c r="X551" i="2" s="1"/>
  <c r="Y551" i="2" s="1"/>
  <c r="Z551" i="2" s="1"/>
  <c r="AA551" i="2" s="1"/>
  <c r="T550" i="2"/>
  <c r="U550" i="2" s="1"/>
  <c r="V550" i="2" s="1"/>
  <c r="W550" i="2" s="1"/>
  <c r="X550" i="2" s="1"/>
  <c r="Y550" i="2" s="1"/>
  <c r="Z550" i="2" s="1"/>
  <c r="AA550" i="2" s="1"/>
  <c r="T549" i="2"/>
  <c r="U549" i="2" s="1"/>
  <c r="V549" i="2" s="1"/>
  <c r="W549" i="2" s="1"/>
  <c r="X549" i="2" s="1"/>
  <c r="Y549" i="2" s="1"/>
  <c r="Z549" i="2" s="1"/>
  <c r="AA549" i="2" s="1"/>
  <c r="T548" i="2"/>
  <c r="U548" i="2" s="1"/>
  <c r="V548" i="2" s="1"/>
  <c r="W548" i="2" s="1"/>
  <c r="X548" i="2" s="1"/>
  <c r="Y548" i="2" s="1"/>
  <c r="Z548" i="2" s="1"/>
  <c r="AA548" i="2" s="1"/>
  <c r="T547" i="2"/>
  <c r="U547" i="2" s="1"/>
  <c r="V547" i="2" s="1"/>
  <c r="W547" i="2" s="1"/>
  <c r="X547" i="2" s="1"/>
  <c r="Y547" i="2" s="1"/>
  <c r="Z547" i="2" s="1"/>
  <c r="AA547" i="2" s="1"/>
  <c r="T546" i="2"/>
  <c r="U546" i="2" s="1"/>
  <c r="V546" i="2" s="1"/>
  <c r="W546" i="2" s="1"/>
  <c r="X546" i="2" s="1"/>
  <c r="Y546" i="2" s="1"/>
  <c r="Z546" i="2" s="1"/>
  <c r="AA546" i="2" s="1"/>
  <c r="T545" i="2"/>
  <c r="U545" i="2" s="1"/>
  <c r="V545" i="2" s="1"/>
  <c r="W545" i="2" s="1"/>
  <c r="X545" i="2" s="1"/>
  <c r="Y545" i="2" s="1"/>
  <c r="Z545" i="2" s="1"/>
  <c r="AA545" i="2" s="1"/>
  <c r="T544" i="2"/>
  <c r="U544" i="2" s="1"/>
  <c r="V544" i="2" s="1"/>
  <c r="W544" i="2" s="1"/>
  <c r="X544" i="2" s="1"/>
  <c r="Y544" i="2" s="1"/>
  <c r="Z544" i="2" s="1"/>
  <c r="AA544" i="2" s="1"/>
  <c r="T543" i="2"/>
  <c r="U543" i="2" s="1"/>
  <c r="V543" i="2" s="1"/>
  <c r="W543" i="2" s="1"/>
  <c r="X543" i="2" s="1"/>
  <c r="Y543" i="2" s="1"/>
  <c r="Z543" i="2" s="1"/>
  <c r="AA543" i="2" s="1"/>
  <c r="T542" i="2"/>
  <c r="U542" i="2" s="1"/>
  <c r="V542" i="2" s="1"/>
  <c r="W542" i="2" s="1"/>
  <c r="X542" i="2" s="1"/>
  <c r="Y542" i="2" s="1"/>
  <c r="Z542" i="2" s="1"/>
  <c r="AA542" i="2" s="1"/>
  <c r="T541" i="2"/>
  <c r="U541" i="2" s="1"/>
  <c r="V541" i="2" s="1"/>
  <c r="W541" i="2" s="1"/>
  <c r="X541" i="2" s="1"/>
  <c r="Y541" i="2" s="1"/>
  <c r="Z541" i="2" s="1"/>
  <c r="AA541" i="2" s="1"/>
  <c r="T540" i="2"/>
  <c r="U540" i="2" s="1"/>
  <c r="V540" i="2" s="1"/>
  <c r="W540" i="2" s="1"/>
  <c r="X540" i="2" s="1"/>
  <c r="Y540" i="2" s="1"/>
  <c r="Z540" i="2" s="1"/>
  <c r="AA540" i="2" s="1"/>
  <c r="T539" i="2"/>
  <c r="U539" i="2" s="1"/>
  <c r="V539" i="2" s="1"/>
  <c r="W539" i="2" s="1"/>
  <c r="X539" i="2" s="1"/>
  <c r="Y539" i="2" s="1"/>
  <c r="Z539" i="2" s="1"/>
  <c r="AA539" i="2" s="1"/>
  <c r="T538" i="2"/>
  <c r="U538" i="2" s="1"/>
  <c r="V538" i="2" s="1"/>
  <c r="W538" i="2" s="1"/>
  <c r="X538" i="2" s="1"/>
  <c r="Y538" i="2" s="1"/>
  <c r="Z538" i="2" s="1"/>
  <c r="AA538" i="2" s="1"/>
  <c r="T537" i="2"/>
  <c r="U537" i="2" s="1"/>
  <c r="V537" i="2" s="1"/>
  <c r="W537" i="2" s="1"/>
  <c r="X537" i="2" s="1"/>
  <c r="Y537" i="2" s="1"/>
  <c r="Z537" i="2" s="1"/>
  <c r="AA537" i="2" s="1"/>
  <c r="T536" i="2"/>
  <c r="U536" i="2" s="1"/>
  <c r="V536" i="2" s="1"/>
  <c r="W536" i="2" s="1"/>
  <c r="X536" i="2" s="1"/>
  <c r="Y536" i="2" s="1"/>
  <c r="Z536" i="2" s="1"/>
  <c r="AA536" i="2" s="1"/>
  <c r="T535" i="2"/>
  <c r="U535" i="2" s="1"/>
  <c r="V535" i="2" s="1"/>
  <c r="W535" i="2" s="1"/>
  <c r="X535" i="2" s="1"/>
  <c r="Y535" i="2" s="1"/>
  <c r="Z535" i="2" s="1"/>
  <c r="AA535" i="2" s="1"/>
  <c r="T534" i="2"/>
  <c r="U534" i="2" s="1"/>
  <c r="V534" i="2" s="1"/>
  <c r="W534" i="2" s="1"/>
  <c r="X534" i="2" s="1"/>
  <c r="Y534" i="2" s="1"/>
  <c r="Z534" i="2" s="1"/>
  <c r="AA534" i="2" s="1"/>
  <c r="T533" i="2"/>
  <c r="U533" i="2" s="1"/>
  <c r="V533" i="2" s="1"/>
  <c r="W533" i="2" s="1"/>
  <c r="X533" i="2" s="1"/>
  <c r="Y533" i="2" s="1"/>
  <c r="Z533" i="2" s="1"/>
  <c r="AA533" i="2" s="1"/>
  <c r="T532" i="2"/>
  <c r="U532" i="2" s="1"/>
  <c r="V532" i="2" s="1"/>
  <c r="W532" i="2" s="1"/>
  <c r="X532" i="2" s="1"/>
  <c r="Y532" i="2" s="1"/>
  <c r="Z532" i="2" s="1"/>
  <c r="AA532" i="2" s="1"/>
  <c r="T531" i="2"/>
  <c r="U531" i="2" s="1"/>
  <c r="V531" i="2" s="1"/>
  <c r="W531" i="2" s="1"/>
  <c r="X531" i="2" s="1"/>
  <c r="Y531" i="2" s="1"/>
  <c r="Z531" i="2" s="1"/>
  <c r="AA531" i="2" s="1"/>
  <c r="T530" i="2"/>
  <c r="U530" i="2" s="1"/>
  <c r="V530" i="2" s="1"/>
  <c r="W530" i="2" s="1"/>
  <c r="X530" i="2" s="1"/>
  <c r="Y530" i="2" s="1"/>
  <c r="Z530" i="2" s="1"/>
  <c r="AA530" i="2" s="1"/>
  <c r="T529" i="2"/>
  <c r="U529" i="2" s="1"/>
  <c r="V529" i="2" s="1"/>
  <c r="W529" i="2" s="1"/>
  <c r="X529" i="2" s="1"/>
  <c r="Y529" i="2" s="1"/>
  <c r="Z529" i="2" s="1"/>
  <c r="AA529" i="2" s="1"/>
  <c r="T528" i="2"/>
  <c r="U528" i="2" s="1"/>
  <c r="V528" i="2" s="1"/>
  <c r="W528" i="2" s="1"/>
  <c r="X528" i="2" s="1"/>
  <c r="Y528" i="2" s="1"/>
  <c r="Z528" i="2" s="1"/>
  <c r="AA528" i="2" s="1"/>
  <c r="T527" i="2"/>
  <c r="U527" i="2" s="1"/>
  <c r="V527" i="2" s="1"/>
  <c r="W527" i="2" s="1"/>
  <c r="X527" i="2" s="1"/>
  <c r="Y527" i="2" s="1"/>
  <c r="Z527" i="2" s="1"/>
  <c r="AA527" i="2" s="1"/>
  <c r="T526" i="2"/>
  <c r="U526" i="2" s="1"/>
  <c r="V526" i="2" s="1"/>
  <c r="W526" i="2" s="1"/>
  <c r="X526" i="2" s="1"/>
  <c r="Y526" i="2" s="1"/>
  <c r="Z526" i="2" s="1"/>
  <c r="AA526" i="2" s="1"/>
  <c r="T525" i="2"/>
  <c r="U525" i="2" s="1"/>
  <c r="V525" i="2" s="1"/>
  <c r="W525" i="2" s="1"/>
  <c r="X525" i="2" s="1"/>
  <c r="Y525" i="2" s="1"/>
  <c r="Z525" i="2" s="1"/>
  <c r="AA525" i="2" s="1"/>
  <c r="T524" i="2"/>
  <c r="U524" i="2" s="1"/>
  <c r="V524" i="2" s="1"/>
  <c r="W524" i="2" s="1"/>
  <c r="X524" i="2" s="1"/>
  <c r="Y524" i="2" s="1"/>
  <c r="Z524" i="2" s="1"/>
  <c r="AA524" i="2" s="1"/>
  <c r="T523" i="2"/>
  <c r="U523" i="2" s="1"/>
  <c r="V523" i="2" s="1"/>
  <c r="W523" i="2" s="1"/>
  <c r="X523" i="2" s="1"/>
  <c r="Y523" i="2" s="1"/>
  <c r="Z523" i="2" s="1"/>
  <c r="AA523" i="2" s="1"/>
  <c r="T522" i="2"/>
  <c r="U522" i="2" s="1"/>
  <c r="V522" i="2" s="1"/>
  <c r="W522" i="2" s="1"/>
  <c r="X522" i="2" s="1"/>
  <c r="Y522" i="2" s="1"/>
  <c r="Z522" i="2" s="1"/>
  <c r="AA522" i="2" s="1"/>
  <c r="T521" i="2"/>
  <c r="U521" i="2" s="1"/>
  <c r="V521" i="2" s="1"/>
  <c r="W521" i="2" s="1"/>
  <c r="X521" i="2" s="1"/>
  <c r="Y521" i="2" s="1"/>
  <c r="Z521" i="2" s="1"/>
  <c r="AA521" i="2" s="1"/>
  <c r="T520" i="2"/>
  <c r="U520" i="2" s="1"/>
  <c r="V520" i="2" s="1"/>
  <c r="W520" i="2" s="1"/>
  <c r="X520" i="2" s="1"/>
  <c r="Y520" i="2" s="1"/>
  <c r="Z520" i="2" s="1"/>
  <c r="AA520" i="2" s="1"/>
  <c r="T519" i="2"/>
  <c r="U519" i="2" s="1"/>
  <c r="V519" i="2" s="1"/>
  <c r="W519" i="2" s="1"/>
  <c r="X519" i="2" s="1"/>
  <c r="Y519" i="2" s="1"/>
  <c r="Z519" i="2" s="1"/>
  <c r="AA519" i="2" s="1"/>
  <c r="T518" i="2"/>
  <c r="U518" i="2" s="1"/>
  <c r="V518" i="2" s="1"/>
  <c r="W518" i="2" s="1"/>
  <c r="X518" i="2" s="1"/>
  <c r="Y518" i="2" s="1"/>
  <c r="Z518" i="2" s="1"/>
  <c r="AA518" i="2" s="1"/>
  <c r="T517" i="2"/>
  <c r="U517" i="2" s="1"/>
  <c r="V517" i="2" s="1"/>
  <c r="W517" i="2" s="1"/>
  <c r="X517" i="2" s="1"/>
  <c r="Y517" i="2" s="1"/>
  <c r="Z517" i="2" s="1"/>
  <c r="AA517" i="2" s="1"/>
  <c r="T516" i="2"/>
  <c r="U516" i="2" s="1"/>
  <c r="V516" i="2" s="1"/>
  <c r="W516" i="2" s="1"/>
  <c r="X516" i="2" s="1"/>
  <c r="Y516" i="2" s="1"/>
  <c r="Z516" i="2" s="1"/>
  <c r="AA516" i="2" s="1"/>
  <c r="T515" i="2"/>
  <c r="U515" i="2" s="1"/>
  <c r="V515" i="2" s="1"/>
  <c r="W515" i="2" s="1"/>
  <c r="X515" i="2" s="1"/>
  <c r="Y515" i="2" s="1"/>
  <c r="Z515" i="2" s="1"/>
  <c r="AA515" i="2" s="1"/>
  <c r="T514" i="2"/>
  <c r="U514" i="2" s="1"/>
  <c r="V514" i="2" s="1"/>
  <c r="W514" i="2" s="1"/>
  <c r="X514" i="2" s="1"/>
  <c r="Y514" i="2" s="1"/>
  <c r="Z514" i="2" s="1"/>
  <c r="AA514" i="2" s="1"/>
  <c r="T513" i="2"/>
  <c r="U513" i="2" s="1"/>
  <c r="V513" i="2" s="1"/>
  <c r="W513" i="2" s="1"/>
  <c r="X513" i="2" s="1"/>
  <c r="Y513" i="2" s="1"/>
  <c r="Z513" i="2" s="1"/>
  <c r="AA513" i="2" s="1"/>
  <c r="T512" i="2"/>
  <c r="U512" i="2" s="1"/>
  <c r="V512" i="2" s="1"/>
  <c r="W512" i="2" s="1"/>
  <c r="X512" i="2" s="1"/>
  <c r="Y512" i="2" s="1"/>
  <c r="Z512" i="2" s="1"/>
  <c r="AA512" i="2" s="1"/>
  <c r="T511" i="2"/>
  <c r="U511" i="2" s="1"/>
  <c r="V511" i="2" s="1"/>
  <c r="W511" i="2" s="1"/>
  <c r="X511" i="2" s="1"/>
  <c r="Y511" i="2" s="1"/>
  <c r="Z511" i="2" s="1"/>
  <c r="AA511" i="2" s="1"/>
  <c r="T510" i="2"/>
  <c r="U510" i="2" s="1"/>
  <c r="V510" i="2" s="1"/>
  <c r="W510" i="2" s="1"/>
  <c r="X510" i="2" s="1"/>
  <c r="Y510" i="2" s="1"/>
  <c r="Z510" i="2" s="1"/>
  <c r="AA510" i="2" s="1"/>
  <c r="T509" i="2"/>
  <c r="U509" i="2" s="1"/>
  <c r="V509" i="2" s="1"/>
  <c r="W509" i="2" s="1"/>
  <c r="X509" i="2" s="1"/>
  <c r="Y509" i="2" s="1"/>
  <c r="Z509" i="2" s="1"/>
  <c r="AA509" i="2" s="1"/>
  <c r="T508" i="2"/>
  <c r="U508" i="2" s="1"/>
  <c r="V508" i="2" s="1"/>
  <c r="W508" i="2" s="1"/>
  <c r="X508" i="2" s="1"/>
  <c r="Y508" i="2" s="1"/>
  <c r="Z508" i="2" s="1"/>
  <c r="AA508" i="2" s="1"/>
  <c r="T507" i="2"/>
  <c r="U507" i="2" s="1"/>
  <c r="V507" i="2" s="1"/>
  <c r="W507" i="2" s="1"/>
  <c r="X507" i="2" s="1"/>
  <c r="Y507" i="2" s="1"/>
  <c r="Z507" i="2" s="1"/>
  <c r="AA507" i="2" s="1"/>
  <c r="T506" i="2"/>
  <c r="U506" i="2" s="1"/>
  <c r="V506" i="2" s="1"/>
  <c r="W506" i="2" s="1"/>
  <c r="X506" i="2" s="1"/>
  <c r="Y506" i="2" s="1"/>
  <c r="Z506" i="2" s="1"/>
  <c r="AA506" i="2" s="1"/>
  <c r="T505" i="2"/>
  <c r="U505" i="2" s="1"/>
  <c r="V505" i="2" s="1"/>
  <c r="W505" i="2" s="1"/>
  <c r="X505" i="2" s="1"/>
  <c r="Y505" i="2" s="1"/>
  <c r="Z505" i="2" s="1"/>
  <c r="AA505" i="2" s="1"/>
  <c r="T504" i="2"/>
  <c r="U504" i="2" s="1"/>
  <c r="V504" i="2" s="1"/>
  <c r="W504" i="2" s="1"/>
  <c r="X504" i="2" s="1"/>
  <c r="Y504" i="2" s="1"/>
  <c r="Z504" i="2" s="1"/>
  <c r="AA504" i="2" s="1"/>
  <c r="T503" i="2"/>
  <c r="U503" i="2" s="1"/>
  <c r="V503" i="2" s="1"/>
  <c r="W503" i="2" s="1"/>
  <c r="X503" i="2" s="1"/>
  <c r="Y503" i="2" s="1"/>
  <c r="Z503" i="2" s="1"/>
  <c r="AA503" i="2" s="1"/>
  <c r="T502" i="2"/>
  <c r="U502" i="2" s="1"/>
  <c r="V502" i="2" s="1"/>
  <c r="W502" i="2" s="1"/>
  <c r="X502" i="2" s="1"/>
  <c r="Y502" i="2" s="1"/>
  <c r="Z502" i="2" s="1"/>
  <c r="AA502" i="2" s="1"/>
  <c r="T501" i="2"/>
  <c r="U501" i="2" s="1"/>
  <c r="V501" i="2" s="1"/>
  <c r="W501" i="2" s="1"/>
  <c r="X501" i="2" s="1"/>
  <c r="Y501" i="2" s="1"/>
  <c r="Z501" i="2" s="1"/>
  <c r="AA501" i="2" s="1"/>
  <c r="T500" i="2"/>
  <c r="U500" i="2" s="1"/>
  <c r="V500" i="2" s="1"/>
  <c r="W500" i="2" s="1"/>
  <c r="X500" i="2" s="1"/>
  <c r="Y500" i="2" s="1"/>
  <c r="Z500" i="2" s="1"/>
  <c r="AA500" i="2" s="1"/>
  <c r="T499" i="2"/>
  <c r="U499" i="2" s="1"/>
  <c r="V499" i="2" s="1"/>
  <c r="W499" i="2" s="1"/>
  <c r="X499" i="2" s="1"/>
  <c r="Y499" i="2" s="1"/>
  <c r="Z499" i="2" s="1"/>
  <c r="AA499" i="2" s="1"/>
  <c r="T498" i="2"/>
  <c r="U498" i="2" s="1"/>
  <c r="V498" i="2" s="1"/>
  <c r="W498" i="2" s="1"/>
  <c r="X498" i="2" s="1"/>
  <c r="Y498" i="2" s="1"/>
  <c r="Z498" i="2" s="1"/>
  <c r="AA498" i="2" s="1"/>
  <c r="T497" i="2"/>
  <c r="U497" i="2" s="1"/>
  <c r="V497" i="2" s="1"/>
  <c r="W497" i="2" s="1"/>
  <c r="X497" i="2" s="1"/>
  <c r="Y497" i="2" s="1"/>
  <c r="Z497" i="2" s="1"/>
  <c r="AA497" i="2" s="1"/>
  <c r="T496" i="2"/>
  <c r="U496" i="2" s="1"/>
  <c r="V496" i="2" s="1"/>
  <c r="W496" i="2" s="1"/>
  <c r="X496" i="2" s="1"/>
  <c r="Y496" i="2" s="1"/>
  <c r="Z496" i="2" s="1"/>
  <c r="AA496" i="2" s="1"/>
  <c r="T495" i="2"/>
  <c r="U495" i="2" s="1"/>
  <c r="V495" i="2" s="1"/>
  <c r="W495" i="2" s="1"/>
  <c r="X495" i="2" s="1"/>
  <c r="Y495" i="2" s="1"/>
  <c r="Z495" i="2" s="1"/>
  <c r="AA495" i="2" s="1"/>
  <c r="T494" i="2"/>
  <c r="U494" i="2" s="1"/>
  <c r="V494" i="2" s="1"/>
  <c r="W494" i="2" s="1"/>
  <c r="X494" i="2" s="1"/>
  <c r="Y494" i="2" s="1"/>
  <c r="Z494" i="2" s="1"/>
  <c r="AA494" i="2" s="1"/>
  <c r="T493" i="2"/>
  <c r="U493" i="2" s="1"/>
  <c r="V493" i="2" s="1"/>
  <c r="W493" i="2" s="1"/>
  <c r="X493" i="2" s="1"/>
  <c r="Y493" i="2" s="1"/>
  <c r="Z493" i="2" s="1"/>
  <c r="AA493" i="2" s="1"/>
  <c r="T492" i="2"/>
  <c r="U492" i="2" s="1"/>
  <c r="V492" i="2" s="1"/>
  <c r="W492" i="2" s="1"/>
  <c r="X492" i="2" s="1"/>
  <c r="Y492" i="2" s="1"/>
  <c r="Z492" i="2" s="1"/>
  <c r="AA492" i="2" s="1"/>
  <c r="T491" i="2"/>
  <c r="U491" i="2" s="1"/>
  <c r="V491" i="2" s="1"/>
  <c r="W491" i="2" s="1"/>
  <c r="X491" i="2" s="1"/>
  <c r="Y491" i="2" s="1"/>
  <c r="Z491" i="2" s="1"/>
  <c r="AA491" i="2" s="1"/>
  <c r="T490" i="2"/>
  <c r="U490" i="2" s="1"/>
  <c r="V490" i="2" s="1"/>
  <c r="W490" i="2" s="1"/>
  <c r="X490" i="2" s="1"/>
  <c r="Y490" i="2" s="1"/>
  <c r="Z490" i="2" s="1"/>
  <c r="AA490" i="2" s="1"/>
  <c r="T489" i="2"/>
  <c r="U489" i="2" s="1"/>
  <c r="V489" i="2" s="1"/>
  <c r="W489" i="2" s="1"/>
  <c r="X489" i="2" s="1"/>
  <c r="Y489" i="2" s="1"/>
  <c r="Z489" i="2" s="1"/>
  <c r="AA489" i="2" s="1"/>
  <c r="T488" i="2"/>
  <c r="U488" i="2" s="1"/>
  <c r="V488" i="2" s="1"/>
  <c r="W488" i="2" s="1"/>
  <c r="X488" i="2" s="1"/>
  <c r="Y488" i="2" s="1"/>
  <c r="Z488" i="2" s="1"/>
  <c r="AA488" i="2" s="1"/>
  <c r="T487" i="2"/>
  <c r="U487" i="2" s="1"/>
  <c r="V487" i="2" s="1"/>
  <c r="W487" i="2" s="1"/>
  <c r="X487" i="2" s="1"/>
  <c r="Y487" i="2" s="1"/>
  <c r="Z487" i="2" s="1"/>
  <c r="AA487" i="2" s="1"/>
  <c r="T486" i="2"/>
  <c r="U486" i="2" s="1"/>
  <c r="V486" i="2" s="1"/>
  <c r="W486" i="2" s="1"/>
  <c r="X486" i="2" s="1"/>
  <c r="Y486" i="2" s="1"/>
  <c r="Z486" i="2" s="1"/>
  <c r="AA486" i="2" s="1"/>
  <c r="T485" i="2"/>
  <c r="U485" i="2" s="1"/>
  <c r="V485" i="2" s="1"/>
  <c r="W485" i="2" s="1"/>
  <c r="X485" i="2" s="1"/>
  <c r="Y485" i="2" s="1"/>
  <c r="Z485" i="2" s="1"/>
  <c r="AA485" i="2" s="1"/>
  <c r="T484" i="2"/>
  <c r="U484" i="2" s="1"/>
  <c r="V484" i="2" s="1"/>
  <c r="W484" i="2" s="1"/>
  <c r="X484" i="2" s="1"/>
  <c r="Y484" i="2" s="1"/>
  <c r="Z484" i="2" s="1"/>
  <c r="AA484" i="2" s="1"/>
  <c r="T483" i="2"/>
  <c r="U483" i="2" s="1"/>
  <c r="V483" i="2" s="1"/>
  <c r="W483" i="2" s="1"/>
  <c r="X483" i="2" s="1"/>
  <c r="Y483" i="2" s="1"/>
  <c r="Z483" i="2" s="1"/>
  <c r="AA483" i="2" s="1"/>
  <c r="T482" i="2"/>
  <c r="U482" i="2" s="1"/>
  <c r="V482" i="2" s="1"/>
  <c r="W482" i="2" s="1"/>
  <c r="X482" i="2" s="1"/>
  <c r="Y482" i="2" s="1"/>
  <c r="Z482" i="2" s="1"/>
  <c r="AA482" i="2" s="1"/>
  <c r="T481" i="2"/>
  <c r="U481" i="2" s="1"/>
  <c r="V481" i="2" s="1"/>
  <c r="W481" i="2" s="1"/>
  <c r="X481" i="2" s="1"/>
  <c r="Y481" i="2" s="1"/>
  <c r="Z481" i="2" s="1"/>
  <c r="AA481" i="2" s="1"/>
  <c r="T480" i="2"/>
  <c r="U480" i="2" s="1"/>
  <c r="V480" i="2" s="1"/>
  <c r="W480" i="2" s="1"/>
  <c r="X480" i="2" s="1"/>
  <c r="Y480" i="2" s="1"/>
  <c r="Z480" i="2" s="1"/>
  <c r="AA480" i="2" s="1"/>
  <c r="T479" i="2"/>
  <c r="U479" i="2" s="1"/>
  <c r="V479" i="2" s="1"/>
  <c r="W479" i="2" s="1"/>
  <c r="X479" i="2" s="1"/>
  <c r="Y479" i="2" s="1"/>
  <c r="Z479" i="2" s="1"/>
  <c r="AA479" i="2" s="1"/>
  <c r="T478" i="2"/>
  <c r="U478" i="2" s="1"/>
  <c r="V478" i="2" s="1"/>
  <c r="W478" i="2" s="1"/>
  <c r="X478" i="2" s="1"/>
  <c r="Y478" i="2" s="1"/>
  <c r="Z478" i="2" s="1"/>
  <c r="AA478" i="2" s="1"/>
  <c r="T477" i="2"/>
  <c r="U477" i="2" s="1"/>
  <c r="V477" i="2" s="1"/>
  <c r="W477" i="2" s="1"/>
  <c r="X477" i="2" s="1"/>
  <c r="Y477" i="2" s="1"/>
  <c r="Z477" i="2" s="1"/>
  <c r="AA477" i="2" s="1"/>
  <c r="T476" i="2"/>
  <c r="U476" i="2" s="1"/>
  <c r="V476" i="2" s="1"/>
  <c r="W476" i="2" s="1"/>
  <c r="X476" i="2" s="1"/>
  <c r="Y476" i="2" s="1"/>
  <c r="Z476" i="2" s="1"/>
  <c r="AA476" i="2" s="1"/>
  <c r="T475" i="2"/>
  <c r="U475" i="2" s="1"/>
  <c r="V475" i="2" s="1"/>
  <c r="W475" i="2" s="1"/>
  <c r="X475" i="2" s="1"/>
  <c r="Y475" i="2" s="1"/>
  <c r="Z475" i="2" s="1"/>
  <c r="AA475" i="2" s="1"/>
  <c r="T474" i="2"/>
  <c r="U474" i="2" s="1"/>
  <c r="V474" i="2" s="1"/>
  <c r="W474" i="2" s="1"/>
  <c r="X474" i="2" s="1"/>
  <c r="Y474" i="2" s="1"/>
  <c r="Z474" i="2" s="1"/>
  <c r="AA474" i="2" s="1"/>
  <c r="T473" i="2"/>
  <c r="U473" i="2" s="1"/>
  <c r="V473" i="2" s="1"/>
  <c r="W473" i="2" s="1"/>
  <c r="X473" i="2" s="1"/>
  <c r="Y473" i="2" s="1"/>
  <c r="Z473" i="2" s="1"/>
  <c r="AA473" i="2" s="1"/>
  <c r="T472" i="2"/>
  <c r="U472" i="2" s="1"/>
  <c r="V472" i="2" s="1"/>
  <c r="W472" i="2" s="1"/>
  <c r="X472" i="2" s="1"/>
  <c r="Y472" i="2" s="1"/>
  <c r="Z472" i="2" s="1"/>
  <c r="AA472" i="2" s="1"/>
  <c r="T471" i="2"/>
  <c r="U471" i="2" s="1"/>
  <c r="V471" i="2" s="1"/>
  <c r="W471" i="2" s="1"/>
  <c r="X471" i="2" s="1"/>
  <c r="Y471" i="2" s="1"/>
  <c r="Z471" i="2" s="1"/>
  <c r="AA471" i="2" s="1"/>
  <c r="T470" i="2"/>
  <c r="U470" i="2" s="1"/>
  <c r="V470" i="2" s="1"/>
  <c r="W470" i="2" s="1"/>
  <c r="X470" i="2" s="1"/>
  <c r="Y470" i="2" s="1"/>
  <c r="Z470" i="2" s="1"/>
  <c r="AA470" i="2" s="1"/>
  <c r="T469" i="2"/>
  <c r="U469" i="2" s="1"/>
  <c r="V469" i="2" s="1"/>
  <c r="W469" i="2" s="1"/>
  <c r="X469" i="2" s="1"/>
  <c r="Y469" i="2" s="1"/>
  <c r="Z469" i="2" s="1"/>
  <c r="AA469" i="2" s="1"/>
  <c r="T468" i="2"/>
  <c r="U468" i="2" s="1"/>
  <c r="V468" i="2" s="1"/>
  <c r="W468" i="2" s="1"/>
  <c r="X468" i="2" s="1"/>
  <c r="Y468" i="2" s="1"/>
  <c r="Z468" i="2" s="1"/>
  <c r="AA468" i="2" s="1"/>
  <c r="T467" i="2"/>
  <c r="U467" i="2" s="1"/>
  <c r="V467" i="2" s="1"/>
  <c r="W467" i="2" s="1"/>
  <c r="X467" i="2" s="1"/>
  <c r="Y467" i="2" s="1"/>
  <c r="Z467" i="2" s="1"/>
  <c r="AA467" i="2" s="1"/>
  <c r="T466" i="2"/>
  <c r="U466" i="2" s="1"/>
  <c r="V466" i="2" s="1"/>
  <c r="W466" i="2" s="1"/>
  <c r="X466" i="2" s="1"/>
  <c r="Y466" i="2" s="1"/>
  <c r="Z466" i="2" s="1"/>
  <c r="AA466" i="2" s="1"/>
  <c r="T465" i="2"/>
  <c r="U465" i="2" s="1"/>
  <c r="V465" i="2" s="1"/>
  <c r="W465" i="2" s="1"/>
  <c r="X465" i="2" s="1"/>
  <c r="Y465" i="2" s="1"/>
  <c r="Z465" i="2" s="1"/>
  <c r="AA465" i="2" s="1"/>
  <c r="T464" i="2"/>
  <c r="U464" i="2" s="1"/>
  <c r="V464" i="2" s="1"/>
  <c r="W464" i="2" s="1"/>
  <c r="X464" i="2" s="1"/>
  <c r="Y464" i="2" s="1"/>
  <c r="Z464" i="2" s="1"/>
  <c r="AA464" i="2" s="1"/>
  <c r="T463" i="2"/>
  <c r="U463" i="2" s="1"/>
  <c r="V463" i="2" s="1"/>
  <c r="W463" i="2" s="1"/>
  <c r="X463" i="2" s="1"/>
  <c r="Y463" i="2" s="1"/>
  <c r="Z463" i="2" s="1"/>
  <c r="AA463" i="2" s="1"/>
  <c r="T462" i="2"/>
  <c r="U462" i="2" s="1"/>
  <c r="V462" i="2" s="1"/>
  <c r="W462" i="2" s="1"/>
  <c r="X462" i="2" s="1"/>
  <c r="Y462" i="2" s="1"/>
  <c r="Z462" i="2" s="1"/>
  <c r="AA462" i="2" s="1"/>
  <c r="T461" i="2"/>
  <c r="U461" i="2" s="1"/>
  <c r="V461" i="2" s="1"/>
  <c r="W461" i="2" s="1"/>
  <c r="X461" i="2" s="1"/>
  <c r="Y461" i="2" s="1"/>
  <c r="Z461" i="2" s="1"/>
  <c r="AA461" i="2" s="1"/>
  <c r="T460" i="2"/>
  <c r="U460" i="2" s="1"/>
  <c r="V460" i="2" s="1"/>
  <c r="W460" i="2" s="1"/>
  <c r="X460" i="2" s="1"/>
  <c r="Y460" i="2" s="1"/>
  <c r="Z460" i="2" s="1"/>
  <c r="AA460" i="2" s="1"/>
  <c r="T459" i="2"/>
  <c r="U459" i="2" s="1"/>
  <c r="V459" i="2" s="1"/>
  <c r="W459" i="2" s="1"/>
  <c r="X459" i="2" s="1"/>
  <c r="Y459" i="2" s="1"/>
  <c r="Z459" i="2" s="1"/>
  <c r="AA459" i="2" s="1"/>
  <c r="T458" i="2"/>
  <c r="U458" i="2" s="1"/>
  <c r="V458" i="2" s="1"/>
  <c r="W458" i="2" s="1"/>
  <c r="X458" i="2" s="1"/>
  <c r="Y458" i="2" s="1"/>
  <c r="Z458" i="2" s="1"/>
  <c r="AA458" i="2" s="1"/>
  <c r="T457" i="2"/>
  <c r="U457" i="2" s="1"/>
  <c r="V457" i="2" s="1"/>
  <c r="W457" i="2" s="1"/>
  <c r="X457" i="2" s="1"/>
  <c r="Y457" i="2" s="1"/>
  <c r="Z457" i="2" s="1"/>
  <c r="AA457" i="2" s="1"/>
  <c r="T456" i="2"/>
  <c r="U456" i="2" s="1"/>
  <c r="V456" i="2" s="1"/>
  <c r="W456" i="2" s="1"/>
  <c r="X456" i="2" s="1"/>
  <c r="Y456" i="2" s="1"/>
  <c r="Z456" i="2" s="1"/>
  <c r="AA456" i="2" s="1"/>
  <c r="T455" i="2"/>
  <c r="U455" i="2" s="1"/>
  <c r="V455" i="2" s="1"/>
  <c r="W455" i="2" s="1"/>
  <c r="X455" i="2" s="1"/>
  <c r="Y455" i="2" s="1"/>
  <c r="Z455" i="2" s="1"/>
  <c r="AA455" i="2" s="1"/>
  <c r="T454" i="2"/>
  <c r="U454" i="2" s="1"/>
  <c r="V454" i="2" s="1"/>
  <c r="W454" i="2" s="1"/>
  <c r="X454" i="2" s="1"/>
  <c r="Y454" i="2" s="1"/>
  <c r="Z454" i="2" s="1"/>
  <c r="AA454" i="2" s="1"/>
  <c r="T453" i="2"/>
  <c r="U453" i="2" s="1"/>
  <c r="V453" i="2" s="1"/>
  <c r="W453" i="2" s="1"/>
  <c r="X453" i="2" s="1"/>
  <c r="Y453" i="2" s="1"/>
  <c r="Z453" i="2" s="1"/>
  <c r="AA453" i="2" s="1"/>
  <c r="T452" i="2"/>
  <c r="U452" i="2" s="1"/>
  <c r="V452" i="2" s="1"/>
  <c r="W452" i="2" s="1"/>
  <c r="X452" i="2" s="1"/>
  <c r="Y452" i="2" s="1"/>
  <c r="Z452" i="2" s="1"/>
  <c r="AA452" i="2" s="1"/>
  <c r="T451" i="2"/>
  <c r="U451" i="2" s="1"/>
  <c r="V451" i="2" s="1"/>
  <c r="W451" i="2" s="1"/>
  <c r="X451" i="2" s="1"/>
  <c r="Y451" i="2" s="1"/>
  <c r="Z451" i="2" s="1"/>
  <c r="AA451" i="2" s="1"/>
  <c r="T450" i="2"/>
  <c r="U450" i="2" s="1"/>
  <c r="V450" i="2" s="1"/>
  <c r="W450" i="2" s="1"/>
  <c r="X450" i="2" s="1"/>
  <c r="Y450" i="2" s="1"/>
  <c r="Z450" i="2" s="1"/>
  <c r="AA450" i="2" s="1"/>
  <c r="T449" i="2"/>
  <c r="U449" i="2" s="1"/>
  <c r="V449" i="2" s="1"/>
  <c r="W449" i="2" s="1"/>
  <c r="X449" i="2" s="1"/>
  <c r="Y449" i="2" s="1"/>
  <c r="Z449" i="2" s="1"/>
  <c r="AA449" i="2" s="1"/>
  <c r="T448" i="2"/>
  <c r="U448" i="2" s="1"/>
  <c r="V448" i="2" s="1"/>
  <c r="W448" i="2" s="1"/>
  <c r="X448" i="2" s="1"/>
  <c r="Y448" i="2" s="1"/>
  <c r="Z448" i="2" s="1"/>
  <c r="AA448" i="2" s="1"/>
  <c r="T447" i="2"/>
  <c r="U447" i="2" s="1"/>
  <c r="V447" i="2" s="1"/>
  <c r="W447" i="2" s="1"/>
  <c r="X447" i="2" s="1"/>
  <c r="Y447" i="2" s="1"/>
  <c r="Z447" i="2" s="1"/>
  <c r="AA447" i="2" s="1"/>
  <c r="T446" i="2"/>
  <c r="U446" i="2" s="1"/>
  <c r="V446" i="2" s="1"/>
  <c r="W446" i="2" s="1"/>
  <c r="X446" i="2" s="1"/>
  <c r="Y446" i="2" s="1"/>
  <c r="Z446" i="2" s="1"/>
  <c r="AA446" i="2" s="1"/>
  <c r="T445" i="2"/>
  <c r="U445" i="2" s="1"/>
  <c r="V445" i="2" s="1"/>
  <c r="W445" i="2" s="1"/>
  <c r="X445" i="2" s="1"/>
  <c r="Y445" i="2" s="1"/>
  <c r="Z445" i="2" s="1"/>
  <c r="AA445" i="2" s="1"/>
  <c r="T444" i="2"/>
  <c r="U444" i="2" s="1"/>
  <c r="V444" i="2" s="1"/>
  <c r="W444" i="2" s="1"/>
  <c r="X444" i="2" s="1"/>
  <c r="Y444" i="2" s="1"/>
  <c r="Z444" i="2" s="1"/>
  <c r="AA444" i="2" s="1"/>
  <c r="T443" i="2"/>
  <c r="U443" i="2" s="1"/>
  <c r="V443" i="2" s="1"/>
  <c r="W443" i="2" s="1"/>
  <c r="X443" i="2" s="1"/>
  <c r="Y443" i="2" s="1"/>
  <c r="Z443" i="2" s="1"/>
  <c r="AA443" i="2" s="1"/>
  <c r="T442" i="2"/>
  <c r="U442" i="2" s="1"/>
  <c r="V442" i="2" s="1"/>
  <c r="W442" i="2" s="1"/>
  <c r="X442" i="2" s="1"/>
  <c r="Y442" i="2" s="1"/>
  <c r="Z442" i="2" s="1"/>
  <c r="AA442" i="2" s="1"/>
  <c r="T441" i="2"/>
  <c r="U441" i="2" s="1"/>
  <c r="V441" i="2" s="1"/>
  <c r="W441" i="2" s="1"/>
  <c r="X441" i="2" s="1"/>
  <c r="Y441" i="2" s="1"/>
  <c r="Z441" i="2" s="1"/>
  <c r="AA441" i="2" s="1"/>
  <c r="T440" i="2"/>
  <c r="U440" i="2" s="1"/>
  <c r="V440" i="2" s="1"/>
  <c r="W440" i="2" s="1"/>
  <c r="X440" i="2" s="1"/>
  <c r="Y440" i="2" s="1"/>
  <c r="Z440" i="2" s="1"/>
  <c r="AA440" i="2" s="1"/>
  <c r="T439" i="2"/>
  <c r="U439" i="2" s="1"/>
  <c r="V439" i="2" s="1"/>
  <c r="W439" i="2" s="1"/>
  <c r="X439" i="2" s="1"/>
  <c r="Y439" i="2" s="1"/>
  <c r="Z439" i="2" s="1"/>
  <c r="AA439" i="2" s="1"/>
  <c r="T438" i="2"/>
  <c r="U438" i="2" s="1"/>
  <c r="V438" i="2" s="1"/>
  <c r="W438" i="2" s="1"/>
  <c r="X438" i="2" s="1"/>
  <c r="Y438" i="2" s="1"/>
  <c r="Z438" i="2" s="1"/>
  <c r="AA438" i="2" s="1"/>
  <c r="T437" i="2"/>
  <c r="U437" i="2" s="1"/>
  <c r="V437" i="2" s="1"/>
  <c r="W437" i="2" s="1"/>
  <c r="X437" i="2" s="1"/>
  <c r="Y437" i="2" s="1"/>
  <c r="Z437" i="2" s="1"/>
  <c r="AA437" i="2" s="1"/>
  <c r="T436" i="2"/>
  <c r="U436" i="2" s="1"/>
  <c r="V436" i="2" s="1"/>
  <c r="W436" i="2" s="1"/>
  <c r="X436" i="2" s="1"/>
  <c r="Y436" i="2" s="1"/>
  <c r="Z436" i="2" s="1"/>
  <c r="AA436" i="2" s="1"/>
  <c r="T435" i="2"/>
  <c r="U435" i="2" s="1"/>
  <c r="V435" i="2" s="1"/>
  <c r="W435" i="2" s="1"/>
  <c r="X435" i="2" s="1"/>
  <c r="Y435" i="2" s="1"/>
  <c r="Z435" i="2" s="1"/>
  <c r="AA435" i="2" s="1"/>
  <c r="T434" i="2"/>
  <c r="U434" i="2" s="1"/>
  <c r="V434" i="2" s="1"/>
  <c r="W434" i="2" s="1"/>
  <c r="X434" i="2" s="1"/>
  <c r="Y434" i="2" s="1"/>
  <c r="Z434" i="2" s="1"/>
  <c r="AA434" i="2" s="1"/>
  <c r="T433" i="2"/>
  <c r="U433" i="2" s="1"/>
  <c r="V433" i="2" s="1"/>
  <c r="W433" i="2" s="1"/>
  <c r="X433" i="2" s="1"/>
  <c r="Y433" i="2" s="1"/>
  <c r="Z433" i="2" s="1"/>
  <c r="AA433" i="2" s="1"/>
  <c r="T432" i="2"/>
  <c r="U432" i="2" s="1"/>
  <c r="V432" i="2" s="1"/>
  <c r="W432" i="2" s="1"/>
  <c r="X432" i="2" s="1"/>
  <c r="Y432" i="2" s="1"/>
  <c r="Z432" i="2" s="1"/>
  <c r="AA432" i="2" s="1"/>
  <c r="T431" i="2"/>
  <c r="U431" i="2" s="1"/>
  <c r="V431" i="2" s="1"/>
  <c r="W431" i="2" s="1"/>
  <c r="X431" i="2" s="1"/>
  <c r="Y431" i="2" s="1"/>
  <c r="Z431" i="2" s="1"/>
  <c r="AA431" i="2" s="1"/>
  <c r="T430" i="2"/>
  <c r="U430" i="2" s="1"/>
  <c r="V430" i="2" s="1"/>
  <c r="W430" i="2" s="1"/>
  <c r="X430" i="2" s="1"/>
  <c r="Y430" i="2" s="1"/>
  <c r="Z430" i="2" s="1"/>
  <c r="AA430" i="2" s="1"/>
  <c r="T429" i="2"/>
  <c r="U429" i="2" s="1"/>
  <c r="V429" i="2" s="1"/>
  <c r="W429" i="2" s="1"/>
  <c r="X429" i="2" s="1"/>
  <c r="Y429" i="2" s="1"/>
  <c r="Z429" i="2" s="1"/>
  <c r="AA429" i="2" s="1"/>
  <c r="T428" i="2"/>
  <c r="U428" i="2" s="1"/>
  <c r="V428" i="2" s="1"/>
  <c r="W428" i="2" s="1"/>
  <c r="X428" i="2" s="1"/>
  <c r="Y428" i="2" s="1"/>
  <c r="Z428" i="2" s="1"/>
  <c r="AA428" i="2" s="1"/>
  <c r="T427" i="2"/>
  <c r="U427" i="2" s="1"/>
  <c r="V427" i="2" s="1"/>
  <c r="W427" i="2" s="1"/>
  <c r="X427" i="2" s="1"/>
  <c r="Y427" i="2" s="1"/>
  <c r="Z427" i="2" s="1"/>
  <c r="AA427" i="2" s="1"/>
  <c r="T426" i="2"/>
  <c r="U426" i="2" s="1"/>
  <c r="V426" i="2" s="1"/>
  <c r="W426" i="2" s="1"/>
  <c r="X426" i="2" s="1"/>
  <c r="Y426" i="2" s="1"/>
  <c r="Z426" i="2" s="1"/>
  <c r="AA426" i="2" s="1"/>
  <c r="T425" i="2"/>
  <c r="U425" i="2" s="1"/>
  <c r="V425" i="2" s="1"/>
  <c r="W425" i="2" s="1"/>
  <c r="X425" i="2" s="1"/>
  <c r="Y425" i="2" s="1"/>
  <c r="Z425" i="2" s="1"/>
  <c r="AA425" i="2" s="1"/>
  <c r="T424" i="2"/>
  <c r="U424" i="2" s="1"/>
  <c r="V424" i="2" s="1"/>
  <c r="W424" i="2" s="1"/>
  <c r="X424" i="2" s="1"/>
  <c r="Y424" i="2" s="1"/>
  <c r="Z424" i="2" s="1"/>
  <c r="AA424" i="2" s="1"/>
  <c r="T423" i="2"/>
  <c r="U423" i="2" s="1"/>
  <c r="V423" i="2" s="1"/>
  <c r="W423" i="2" s="1"/>
  <c r="X423" i="2" s="1"/>
  <c r="Y423" i="2" s="1"/>
  <c r="Z423" i="2" s="1"/>
  <c r="AA423" i="2" s="1"/>
  <c r="T422" i="2"/>
  <c r="U422" i="2" s="1"/>
  <c r="V422" i="2" s="1"/>
  <c r="W422" i="2" s="1"/>
  <c r="X422" i="2" s="1"/>
  <c r="Y422" i="2" s="1"/>
  <c r="Z422" i="2" s="1"/>
  <c r="AA422" i="2" s="1"/>
  <c r="T421" i="2"/>
  <c r="U421" i="2" s="1"/>
  <c r="V421" i="2" s="1"/>
  <c r="W421" i="2" s="1"/>
  <c r="X421" i="2" s="1"/>
  <c r="Y421" i="2" s="1"/>
  <c r="Z421" i="2" s="1"/>
  <c r="AA421" i="2" s="1"/>
  <c r="T420" i="2"/>
  <c r="U420" i="2" s="1"/>
  <c r="V420" i="2" s="1"/>
  <c r="W420" i="2" s="1"/>
  <c r="X420" i="2" s="1"/>
  <c r="Y420" i="2" s="1"/>
  <c r="Z420" i="2" s="1"/>
  <c r="AA420" i="2" s="1"/>
  <c r="T419" i="2"/>
  <c r="U419" i="2" s="1"/>
  <c r="V419" i="2" s="1"/>
  <c r="W419" i="2" s="1"/>
  <c r="X419" i="2" s="1"/>
  <c r="Y419" i="2" s="1"/>
  <c r="Z419" i="2" s="1"/>
  <c r="AA419" i="2" s="1"/>
  <c r="T418" i="2"/>
  <c r="U418" i="2" s="1"/>
  <c r="V418" i="2" s="1"/>
  <c r="W418" i="2" s="1"/>
  <c r="X418" i="2" s="1"/>
  <c r="Y418" i="2" s="1"/>
  <c r="Z418" i="2" s="1"/>
  <c r="AA418" i="2" s="1"/>
  <c r="T417" i="2"/>
  <c r="U417" i="2" s="1"/>
  <c r="V417" i="2" s="1"/>
  <c r="W417" i="2" s="1"/>
  <c r="X417" i="2" s="1"/>
  <c r="Y417" i="2" s="1"/>
  <c r="Z417" i="2" s="1"/>
  <c r="AA417" i="2" s="1"/>
  <c r="T416" i="2"/>
  <c r="U416" i="2" s="1"/>
  <c r="V416" i="2" s="1"/>
  <c r="W416" i="2" s="1"/>
  <c r="X416" i="2" s="1"/>
  <c r="Y416" i="2" s="1"/>
  <c r="Z416" i="2" s="1"/>
  <c r="AA416" i="2" s="1"/>
  <c r="T415" i="2"/>
  <c r="U415" i="2" s="1"/>
  <c r="V415" i="2" s="1"/>
  <c r="W415" i="2" s="1"/>
  <c r="X415" i="2" s="1"/>
  <c r="Y415" i="2" s="1"/>
  <c r="Z415" i="2" s="1"/>
  <c r="AA415" i="2" s="1"/>
  <c r="T414" i="2"/>
  <c r="U414" i="2" s="1"/>
  <c r="V414" i="2" s="1"/>
  <c r="W414" i="2" s="1"/>
  <c r="X414" i="2" s="1"/>
  <c r="Y414" i="2" s="1"/>
  <c r="Z414" i="2" s="1"/>
  <c r="AA414" i="2" s="1"/>
  <c r="T413" i="2"/>
  <c r="U413" i="2" s="1"/>
  <c r="V413" i="2" s="1"/>
  <c r="W413" i="2" s="1"/>
  <c r="X413" i="2" s="1"/>
  <c r="Y413" i="2" s="1"/>
  <c r="Z413" i="2" s="1"/>
  <c r="AA413" i="2" s="1"/>
  <c r="T412" i="2"/>
  <c r="U412" i="2" s="1"/>
  <c r="V412" i="2" s="1"/>
  <c r="W412" i="2" s="1"/>
  <c r="X412" i="2" s="1"/>
  <c r="Y412" i="2" s="1"/>
  <c r="Z412" i="2" s="1"/>
  <c r="AA412" i="2" s="1"/>
  <c r="T411" i="2"/>
  <c r="U411" i="2" s="1"/>
  <c r="V411" i="2" s="1"/>
  <c r="W411" i="2" s="1"/>
  <c r="X411" i="2" s="1"/>
  <c r="Y411" i="2" s="1"/>
  <c r="Z411" i="2" s="1"/>
  <c r="AA411" i="2" s="1"/>
  <c r="T410" i="2"/>
  <c r="U410" i="2" s="1"/>
  <c r="V410" i="2" s="1"/>
  <c r="W410" i="2" s="1"/>
  <c r="X410" i="2" s="1"/>
  <c r="Y410" i="2" s="1"/>
  <c r="Z410" i="2" s="1"/>
  <c r="AA410" i="2" s="1"/>
  <c r="T409" i="2"/>
  <c r="U409" i="2" s="1"/>
  <c r="V409" i="2" s="1"/>
  <c r="W409" i="2" s="1"/>
  <c r="X409" i="2" s="1"/>
  <c r="Y409" i="2" s="1"/>
  <c r="Z409" i="2" s="1"/>
  <c r="AA409" i="2" s="1"/>
  <c r="T408" i="2"/>
  <c r="U408" i="2" s="1"/>
  <c r="V408" i="2" s="1"/>
  <c r="W408" i="2" s="1"/>
  <c r="X408" i="2" s="1"/>
  <c r="Y408" i="2" s="1"/>
  <c r="Z408" i="2" s="1"/>
  <c r="AA408" i="2" s="1"/>
  <c r="T407" i="2"/>
  <c r="U407" i="2" s="1"/>
  <c r="V407" i="2" s="1"/>
  <c r="W407" i="2" s="1"/>
  <c r="X407" i="2" s="1"/>
  <c r="Y407" i="2" s="1"/>
  <c r="Z407" i="2" s="1"/>
  <c r="AA407" i="2" s="1"/>
  <c r="T406" i="2"/>
  <c r="U406" i="2" s="1"/>
  <c r="V406" i="2" s="1"/>
  <c r="W406" i="2" s="1"/>
  <c r="X406" i="2" s="1"/>
  <c r="Y406" i="2" s="1"/>
  <c r="Z406" i="2" s="1"/>
  <c r="AA406" i="2" s="1"/>
  <c r="T405" i="2"/>
  <c r="U405" i="2" s="1"/>
  <c r="V405" i="2" s="1"/>
  <c r="W405" i="2" s="1"/>
  <c r="X405" i="2" s="1"/>
  <c r="Y405" i="2" s="1"/>
  <c r="Z405" i="2" s="1"/>
  <c r="AA405" i="2" s="1"/>
  <c r="T404" i="2"/>
  <c r="U404" i="2" s="1"/>
  <c r="V404" i="2" s="1"/>
  <c r="W404" i="2" s="1"/>
  <c r="X404" i="2" s="1"/>
  <c r="Y404" i="2" s="1"/>
  <c r="Z404" i="2" s="1"/>
  <c r="AA404" i="2" s="1"/>
  <c r="T403" i="2"/>
  <c r="U403" i="2" s="1"/>
  <c r="V403" i="2" s="1"/>
  <c r="W403" i="2" s="1"/>
  <c r="X403" i="2" s="1"/>
  <c r="Y403" i="2" s="1"/>
  <c r="Z403" i="2" s="1"/>
  <c r="AA403" i="2" s="1"/>
  <c r="T402" i="2"/>
  <c r="U402" i="2" s="1"/>
  <c r="V402" i="2" s="1"/>
  <c r="W402" i="2" s="1"/>
  <c r="X402" i="2" s="1"/>
  <c r="Y402" i="2" s="1"/>
  <c r="Z402" i="2" s="1"/>
  <c r="AA402" i="2" s="1"/>
  <c r="T401" i="2"/>
  <c r="U401" i="2" s="1"/>
  <c r="V401" i="2" s="1"/>
  <c r="W401" i="2" s="1"/>
  <c r="X401" i="2" s="1"/>
  <c r="Y401" i="2" s="1"/>
  <c r="Z401" i="2" s="1"/>
  <c r="AA401" i="2" s="1"/>
  <c r="T400" i="2"/>
  <c r="U400" i="2" s="1"/>
  <c r="V400" i="2" s="1"/>
  <c r="W400" i="2" s="1"/>
  <c r="X400" i="2" s="1"/>
  <c r="Y400" i="2" s="1"/>
  <c r="Z400" i="2" s="1"/>
  <c r="AA400" i="2" s="1"/>
  <c r="T399" i="2"/>
  <c r="U399" i="2" s="1"/>
  <c r="V399" i="2" s="1"/>
  <c r="W399" i="2" s="1"/>
  <c r="X399" i="2" s="1"/>
  <c r="Y399" i="2" s="1"/>
  <c r="Z399" i="2" s="1"/>
  <c r="AA399" i="2" s="1"/>
  <c r="T398" i="2"/>
  <c r="U398" i="2" s="1"/>
  <c r="V398" i="2" s="1"/>
  <c r="W398" i="2" s="1"/>
  <c r="X398" i="2" s="1"/>
  <c r="Y398" i="2" s="1"/>
  <c r="Z398" i="2" s="1"/>
  <c r="AA398" i="2" s="1"/>
  <c r="T397" i="2"/>
  <c r="U397" i="2" s="1"/>
  <c r="V397" i="2" s="1"/>
  <c r="W397" i="2" s="1"/>
  <c r="X397" i="2" s="1"/>
  <c r="Y397" i="2" s="1"/>
  <c r="Z397" i="2" s="1"/>
  <c r="AA397" i="2" s="1"/>
  <c r="T396" i="2"/>
  <c r="U396" i="2" s="1"/>
  <c r="V396" i="2" s="1"/>
  <c r="W396" i="2" s="1"/>
  <c r="X396" i="2" s="1"/>
  <c r="Y396" i="2" s="1"/>
  <c r="Z396" i="2" s="1"/>
  <c r="AA396" i="2" s="1"/>
  <c r="T395" i="2"/>
  <c r="U395" i="2" s="1"/>
  <c r="V395" i="2" s="1"/>
  <c r="W395" i="2" s="1"/>
  <c r="X395" i="2" s="1"/>
  <c r="Y395" i="2" s="1"/>
  <c r="Z395" i="2" s="1"/>
  <c r="AA395" i="2" s="1"/>
  <c r="T394" i="2"/>
  <c r="U394" i="2" s="1"/>
  <c r="V394" i="2" s="1"/>
  <c r="W394" i="2" s="1"/>
  <c r="X394" i="2" s="1"/>
  <c r="Y394" i="2" s="1"/>
  <c r="Z394" i="2" s="1"/>
  <c r="AA394" i="2" s="1"/>
  <c r="T393" i="2"/>
  <c r="U393" i="2" s="1"/>
  <c r="V393" i="2" s="1"/>
  <c r="W393" i="2" s="1"/>
  <c r="X393" i="2" s="1"/>
  <c r="Y393" i="2" s="1"/>
  <c r="Z393" i="2" s="1"/>
  <c r="AA393" i="2" s="1"/>
  <c r="T392" i="2"/>
  <c r="U392" i="2" s="1"/>
  <c r="V392" i="2" s="1"/>
  <c r="W392" i="2" s="1"/>
  <c r="X392" i="2" s="1"/>
  <c r="Y392" i="2" s="1"/>
  <c r="Z392" i="2" s="1"/>
  <c r="AA392" i="2" s="1"/>
  <c r="T391" i="2"/>
  <c r="U391" i="2" s="1"/>
  <c r="V391" i="2" s="1"/>
  <c r="W391" i="2" s="1"/>
  <c r="X391" i="2" s="1"/>
  <c r="Y391" i="2" s="1"/>
  <c r="Z391" i="2" s="1"/>
  <c r="AA391" i="2" s="1"/>
  <c r="T390" i="2"/>
  <c r="U390" i="2" s="1"/>
  <c r="V390" i="2" s="1"/>
  <c r="W390" i="2" s="1"/>
  <c r="X390" i="2" s="1"/>
  <c r="Y390" i="2" s="1"/>
  <c r="Z390" i="2" s="1"/>
  <c r="AA390" i="2" s="1"/>
  <c r="T389" i="2"/>
  <c r="U389" i="2" s="1"/>
  <c r="V389" i="2" s="1"/>
  <c r="W389" i="2" s="1"/>
  <c r="X389" i="2" s="1"/>
  <c r="Y389" i="2" s="1"/>
  <c r="Z389" i="2" s="1"/>
  <c r="AA389" i="2" s="1"/>
  <c r="T388" i="2"/>
  <c r="U388" i="2" s="1"/>
  <c r="V388" i="2" s="1"/>
  <c r="W388" i="2" s="1"/>
  <c r="X388" i="2" s="1"/>
  <c r="Y388" i="2" s="1"/>
  <c r="Z388" i="2" s="1"/>
  <c r="AA388" i="2" s="1"/>
  <c r="T387" i="2"/>
  <c r="U387" i="2" s="1"/>
  <c r="V387" i="2" s="1"/>
  <c r="W387" i="2" s="1"/>
  <c r="X387" i="2" s="1"/>
  <c r="Y387" i="2" s="1"/>
  <c r="Z387" i="2" s="1"/>
  <c r="AA387" i="2" s="1"/>
  <c r="T386" i="2"/>
  <c r="U386" i="2" s="1"/>
  <c r="V386" i="2" s="1"/>
  <c r="W386" i="2" s="1"/>
  <c r="X386" i="2" s="1"/>
  <c r="Y386" i="2" s="1"/>
  <c r="Z386" i="2" s="1"/>
  <c r="AA386" i="2" s="1"/>
  <c r="T385" i="2"/>
  <c r="U385" i="2" s="1"/>
  <c r="V385" i="2" s="1"/>
  <c r="W385" i="2" s="1"/>
  <c r="X385" i="2" s="1"/>
  <c r="Y385" i="2" s="1"/>
  <c r="Z385" i="2" s="1"/>
  <c r="AA385" i="2" s="1"/>
  <c r="T384" i="2"/>
  <c r="U384" i="2" s="1"/>
  <c r="V384" i="2" s="1"/>
  <c r="W384" i="2" s="1"/>
  <c r="X384" i="2" s="1"/>
  <c r="Y384" i="2" s="1"/>
  <c r="Z384" i="2" s="1"/>
  <c r="AA384" i="2" s="1"/>
  <c r="T383" i="2"/>
  <c r="U383" i="2" s="1"/>
  <c r="V383" i="2" s="1"/>
  <c r="W383" i="2" s="1"/>
  <c r="X383" i="2" s="1"/>
  <c r="Y383" i="2" s="1"/>
  <c r="Z383" i="2" s="1"/>
  <c r="AA383" i="2" s="1"/>
  <c r="T382" i="2"/>
  <c r="U382" i="2" s="1"/>
  <c r="V382" i="2" s="1"/>
  <c r="W382" i="2" s="1"/>
  <c r="X382" i="2" s="1"/>
  <c r="Y382" i="2" s="1"/>
  <c r="Z382" i="2" s="1"/>
  <c r="AA382" i="2" s="1"/>
  <c r="T381" i="2"/>
  <c r="U381" i="2" s="1"/>
  <c r="V381" i="2" s="1"/>
  <c r="W381" i="2" s="1"/>
  <c r="X381" i="2" s="1"/>
  <c r="Y381" i="2" s="1"/>
  <c r="Z381" i="2" s="1"/>
  <c r="AA381" i="2" s="1"/>
  <c r="T380" i="2"/>
  <c r="U380" i="2" s="1"/>
  <c r="V380" i="2" s="1"/>
  <c r="W380" i="2" s="1"/>
  <c r="X380" i="2" s="1"/>
  <c r="Y380" i="2" s="1"/>
  <c r="Z380" i="2" s="1"/>
  <c r="AA380" i="2" s="1"/>
  <c r="T379" i="2"/>
  <c r="U379" i="2" s="1"/>
  <c r="V379" i="2" s="1"/>
  <c r="W379" i="2" s="1"/>
  <c r="X379" i="2" s="1"/>
  <c r="Y379" i="2" s="1"/>
  <c r="Z379" i="2" s="1"/>
  <c r="AA379" i="2" s="1"/>
  <c r="T378" i="2"/>
  <c r="U378" i="2" s="1"/>
  <c r="V378" i="2" s="1"/>
  <c r="W378" i="2" s="1"/>
  <c r="X378" i="2" s="1"/>
  <c r="Y378" i="2" s="1"/>
  <c r="Z378" i="2" s="1"/>
  <c r="AA378" i="2" s="1"/>
  <c r="T377" i="2"/>
  <c r="U377" i="2" s="1"/>
  <c r="V377" i="2" s="1"/>
  <c r="W377" i="2" s="1"/>
  <c r="X377" i="2" s="1"/>
  <c r="Y377" i="2" s="1"/>
  <c r="Z377" i="2" s="1"/>
  <c r="AA377" i="2" s="1"/>
  <c r="T376" i="2"/>
  <c r="U376" i="2" s="1"/>
  <c r="V376" i="2" s="1"/>
  <c r="W376" i="2" s="1"/>
  <c r="X376" i="2" s="1"/>
  <c r="Y376" i="2" s="1"/>
  <c r="Z376" i="2" s="1"/>
  <c r="AA376" i="2" s="1"/>
  <c r="T375" i="2"/>
  <c r="U375" i="2" s="1"/>
  <c r="V375" i="2" s="1"/>
  <c r="W375" i="2" s="1"/>
  <c r="X375" i="2" s="1"/>
  <c r="Y375" i="2" s="1"/>
  <c r="Z375" i="2" s="1"/>
  <c r="AA375" i="2" s="1"/>
  <c r="T374" i="2"/>
  <c r="U374" i="2" s="1"/>
  <c r="V374" i="2" s="1"/>
  <c r="W374" i="2" s="1"/>
  <c r="X374" i="2" s="1"/>
  <c r="Y374" i="2" s="1"/>
  <c r="Z374" i="2" s="1"/>
  <c r="AA374" i="2" s="1"/>
  <c r="T373" i="2"/>
  <c r="U373" i="2" s="1"/>
  <c r="V373" i="2" s="1"/>
  <c r="W373" i="2" s="1"/>
  <c r="X373" i="2" s="1"/>
  <c r="Y373" i="2" s="1"/>
  <c r="Z373" i="2" s="1"/>
  <c r="AA373" i="2" s="1"/>
  <c r="T372" i="2"/>
  <c r="U372" i="2" s="1"/>
  <c r="V372" i="2" s="1"/>
  <c r="W372" i="2" s="1"/>
  <c r="X372" i="2" s="1"/>
  <c r="Y372" i="2" s="1"/>
  <c r="Z372" i="2" s="1"/>
  <c r="AA372" i="2" s="1"/>
  <c r="T371" i="2"/>
  <c r="U371" i="2" s="1"/>
  <c r="V371" i="2" s="1"/>
  <c r="W371" i="2" s="1"/>
  <c r="X371" i="2" s="1"/>
  <c r="Y371" i="2" s="1"/>
  <c r="Z371" i="2" s="1"/>
  <c r="AA371" i="2" s="1"/>
  <c r="T370" i="2"/>
  <c r="U370" i="2" s="1"/>
  <c r="V370" i="2" s="1"/>
  <c r="W370" i="2" s="1"/>
  <c r="X370" i="2" s="1"/>
  <c r="Y370" i="2" s="1"/>
  <c r="Z370" i="2" s="1"/>
  <c r="AA370" i="2" s="1"/>
  <c r="T369" i="2"/>
  <c r="U369" i="2" s="1"/>
  <c r="V369" i="2" s="1"/>
  <c r="W369" i="2" s="1"/>
  <c r="X369" i="2" s="1"/>
  <c r="Y369" i="2" s="1"/>
  <c r="Z369" i="2" s="1"/>
  <c r="AA369" i="2" s="1"/>
  <c r="T368" i="2"/>
  <c r="U368" i="2" s="1"/>
  <c r="V368" i="2" s="1"/>
  <c r="W368" i="2" s="1"/>
  <c r="X368" i="2" s="1"/>
  <c r="Y368" i="2" s="1"/>
  <c r="Z368" i="2" s="1"/>
  <c r="AA368" i="2" s="1"/>
  <c r="T367" i="2"/>
  <c r="U367" i="2" s="1"/>
  <c r="V367" i="2" s="1"/>
  <c r="W367" i="2" s="1"/>
  <c r="X367" i="2" s="1"/>
  <c r="Y367" i="2" s="1"/>
  <c r="Z367" i="2" s="1"/>
  <c r="AA367" i="2" s="1"/>
  <c r="T366" i="2"/>
  <c r="U366" i="2" s="1"/>
  <c r="V366" i="2" s="1"/>
  <c r="W366" i="2" s="1"/>
  <c r="X366" i="2" s="1"/>
  <c r="Y366" i="2" s="1"/>
  <c r="Z366" i="2" s="1"/>
  <c r="AA366" i="2" s="1"/>
  <c r="T365" i="2"/>
  <c r="U365" i="2" s="1"/>
  <c r="V365" i="2" s="1"/>
  <c r="W365" i="2" s="1"/>
  <c r="X365" i="2" s="1"/>
  <c r="Y365" i="2" s="1"/>
  <c r="Z365" i="2" s="1"/>
  <c r="AA365" i="2" s="1"/>
  <c r="T364" i="2"/>
  <c r="U364" i="2" s="1"/>
  <c r="V364" i="2" s="1"/>
  <c r="W364" i="2" s="1"/>
  <c r="X364" i="2" s="1"/>
  <c r="Y364" i="2" s="1"/>
  <c r="Z364" i="2" s="1"/>
  <c r="AA364" i="2" s="1"/>
  <c r="T363" i="2"/>
  <c r="U363" i="2" s="1"/>
  <c r="V363" i="2" s="1"/>
  <c r="W363" i="2" s="1"/>
  <c r="X363" i="2" s="1"/>
  <c r="Y363" i="2" s="1"/>
  <c r="Z363" i="2" s="1"/>
  <c r="AA363" i="2" s="1"/>
  <c r="T362" i="2"/>
  <c r="U362" i="2" s="1"/>
  <c r="V362" i="2" s="1"/>
  <c r="W362" i="2" s="1"/>
  <c r="X362" i="2" s="1"/>
  <c r="Y362" i="2" s="1"/>
  <c r="Z362" i="2" s="1"/>
  <c r="AA362" i="2" s="1"/>
  <c r="T361" i="2"/>
  <c r="U361" i="2" s="1"/>
  <c r="V361" i="2" s="1"/>
  <c r="W361" i="2" s="1"/>
  <c r="X361" i="2" s="1"/>
  <c r="Y361" i="2" s="1"/>
  <c r="Z361" i="2" s="1"/>
  <c r="AA361" i="2" s="1"/>
  <c r="T360" i="2"/>
  <c r="U360" i="2" s="1"/>
  <c r="V360" i="2" s="1"/>
  <c r="W360" i="2" s="1"/>
  <c r="X360" i="2" s="1"/>
  <c r="Y360" i="2" s="1"/>
  <c r="Z360" i="2" s="1"/>
  <c r="AA360" i="2" s="1"/>
  <c r="T359" i="2"/>
  <c r="U359" i="2" s="1"/>
  <c r="V359" i="2" s="1"/>
  <c r="W359" i="2" s="1"/>
  <c r="X359" i="2" s="1"/>
  <c r="Y359" i="2" s="1"/>
  <c r="Z359" i="2" s="1"/>
  <c r="AA359" i="2" s="1"/>
  <c r="T358" i="2"/>
  <c r="U358" i="2" s="1"/>
  <c r="V358" i="2" s="1"/>
  <c r="W358" i="2" s="1"/>
  <c r="X358" i="2" s="1"/>
  <c r="Y358" i="2" s="1"/>
  <c r="Z358" i="2" s="1"/>
  <c r="AA358" i="2" s="1"/>
  <c r="T357" i="2"/>
  <c r="U357" i="2" s="1"/>
  <c r="V357" i="2" s="1"/>
  <c r="W357" i="2" s="1"/>
  <c r="X357" i="2" s="1"/>
  <c r="Y357" i="2" s="1"/>
  <c r="Z357" i="2" s="1"/>
  <c r="AA357" i="2" s="1"/>
  <c r="T356" i="2"/>
  <c r="U356" i="2" s="1"/>
  <c r="V356" i="2" s="1"/>
  <c r="W356" i="2" s="1"/>
  <c r="X356" i="2" s="1"/>
  <c r="Y356" i="2" s="1"/>
  <c r="Z356" i="2" s="1"/>
  <c r="AA356" i="2" s="1"/>
  <c r="T355" i="2"/>
  <c r="U355" i="2" s="1"/>
  <c r="V355" i="2" s="1"/>
  <c r="W355" i="2" s="1"/>
  <c r="X355" i="2" s="1"/>
  <c r="Y355" i="2" s="1"/>
  <c r="Z355" i="2" s="1"/>
  <c r="AA355" i="2" s="1"/>
  <c r="T354" i="2"/>
  <c r="U354" i="2" s="1"/>
  <c r="V354" i="2" s="1"/>
  <c r="W354" i="2" s="1"/>
  <c r="X354" i="2" s="1"/>
  <c r="Y354" i="2" s="1"/>
  <c r="Z354" i="2" s="1"/>
  <c r="AA354" i="2" s="1"/>
  <c r="T353" i="2"/>
  <c r="U353" i="2" s="1"/>
  <c r="V353" i="2" s="1"/>
  <c r="W353" i="2" s="1"/>
  <c r="X353" i="2" s="1"/>
  <c r="Y353" i="2" s="1"/>
  <c r="Z353" i="2" s="1"/>
  <c r="AA353" i="2" s="1"/>
  <c r="T352" i="2"/>
  <c r="U352" i="2" s="1"/>
  <c r="V352" i="2" s="1"/>
  <c r="W352" i="2" s="1"/>
  <c r="X352" i="2" s="1"/>
  <c r="Y352" i="2" s="1"/>
  <c r="Z352" i="2" s="1"/>
  <c r="AA352" i="2" s="1"/>
  <c r="T351" i="2"/>
  <c r="U351" i="2" s="1"/>
  <c r="V351" i="2" s="1"/>
  <c r="W351" i="2" s="1"/>
  <c r="X351" i="2" s="1"/>
  <c r="Y351" i="2" s="1"/>
  <c r="Z351" i="2" s="1"/>
  <c r="AA351" i="2" s="1"/>
  <c r="T350" i="2"/>
  <c r="U350" i="2" s="1"/>
  <c r="V350" i="2" s="1"/>
  <c r="W350" i="2" s="1"/>
  <c r="X350" i="2" s="1"/>
  <c r="Y350" i="2" s="1"/>
  <c r="Z350" i="2" s="1"/>
  <c r="AA350" i="2" s="1"/>
  <c r="T349" i="2"/>
  <c r="U349" i="2" s="1"/>
  <c r="V349" i="2" s="1"/>
  <c r="W349" i="2" s="1"/>
  <c r="X349" i="2" s="1"/>
  <c r="Y349" i="2" s="1"/>
  <c r="Z349" i="2" s="1"/>
  <c r="AA349" i="2" s="1"/>
  <c r="T348" i="2"/>
  <c r="U348" i="2" s="1"/>
  <c r="V348" i="2" s="1"/>
  <c r="W348" i="2" s="1"/>
  <c r="X348" i="2" s="1"/>
  <c r="Y348" i="2" s="1"/>
  <c r="Z348" i="2" s="1"/>
  <c r="AA348" i="2" s="1"/>
  <c r="T347" i="2"/>
  <c r="U347" i="2" s="1"/>
  <c r="V347" i="2" s="1"/>
  <c r="W347" i="2" s="1"/>
  <c r="X347" i="2" s="1"/>
  <c r="Y347" i="2" s="1"/>
  <c r="Z347" i="2" s="1"/>
  <c r="AA347" i="2" s="1"/>
  <c r="T346" i="2"/>
  <c r="U346" i="2" s="1"/>
  <c r="V346" i="2" s="1"/>
  <c r="W346" i="2" s="1"/>
  <c r="X346" i="2" s="1"/>
  <c r="Y346" i="2" s="1"/>
  <c r="Z346" i="2" s="1"/>
  <c r="AA346" i="2" s="1"/>
  <c r="T345" i="2"/>
  <c r="U345" i="2" s="1"/>
  <c r="V345" i="2" s="1"/>
  <c r="W345" i="2" s="1"/>
  <c r="X345" i="2" s="1"/>
  <c r="Y345" i="2" s="1"/>
  <c r="Z345" i="2" s="1"/>
  <c r="AA345" i="2" s="1"/>
  <c r="T344" i="2"/>
  <c r="U344" i="2" s="1"/>
  <c r="V344" i="2" s="1"/>
  <c r="W344" i="2" s="1"/>
  <c r="X344" i="2" s="1"/>
  <c r="Y344" i="2" s="1"/>
  <c r="Z344" i="2" s="1"/>
  <c r="AA344" i="2" s="1"/>
  <c r="T343" i="2"/>
  <c r="U343" i="2" s="1"/>
  <c r="V343" i="2" s="1"/>
  <c r="W343" i="2" s="1"/>
  <c r="X343" i="2" s="1"/>
  <c r="Y343" i="2" s="1"/>
  <c r="Z343" i="2" s="1"/>
  <c r="AA343" i="2" s="1"/>
  <c r="T342" i="2"/>
  <c r="U342" i="2" s="1"/>
  <c r="V342" i="2" s="1"/>
  <c r="W342" i="2" s="1"/>
  <c r="X342" i="2" s="1"/>
  <c r="Y342" i="2" s="1"/>
  <c r="Z342" i="2" s="1"/>
  <c r="AA342" i="2" s="1"/>
  <c r="T341" i="2"/>
  <c r="U341" i="2" s="1"/>
  <c r="V341" i="2" s="1"/>
  <c r="W341" i="2" s="1"/>
  <c r="X341" i="2" s="1"/>
  <c r="Y341" i="2" s="1"/>
  <c r="Z341" i="2" s="1"/>
  <c r="AA341" i="2" s="1"/>
  <c r="T340" i="2"/>
  <c r="U340" i="2" s="1"/>
  <c r="V340" i="2" s="1"/>
  <c r="W340" i="2" s="1"/>
  <c r="X340" i="2" s="1"/>
  <c r="Y340" i="2" s="1"/>
  <c r="Z340" i="2" s="1"/>
  <c r="AA340" i="2" s="1"/>
  <c r="T339" i="2"/>
  <c r="U339" i="2" s="1"/>
  <c r="V339" i="2" s="1"/>
  <c r="W339" i="2" s="1"/>
  <c r="X339" i="2" s="1"/>
  <c r="Y339" i="2" s="1"/>
  <c r="Z339" i="2" s="1"/>
  <c r="AA339" i="2" s="1"/>
  <c r="T338" i="2"/>
  <c r="U338" i="2" s="1"/>
  <c r="V338" i="2" s="1"/>
  <c r="W338" i="2" s="1"/>
  <c r="X338" i="2" s="1"/>
  <c r="Y338" i="2" s="1"/>
  <c r="Z338" i="2" s="1"/>
  <c r="AA338" i="2" s="1"/>
  <c r="T337" i="2"/>
  <c r="U337" i="2" s="1"/>
  <c r="V337" i="2" s="1"/>
  <c r="W337" i="2" s="1"/>
  <c r="X337" i="2" s="1"/>
  <c r="Y337" i="2" s="1"/>
  <c r="Z337" i="2" s="1"/>
  <c r="AA337" i="2" s="1"/>
  <c r="T336" i="2"/>
  <c r="U336" i="2" s="1"/>
  <c r="V336" i="2" s="1"/>
  <c r="W336" i="2" s="1"/>
  <c r="X336" i="2" s="1"/>
  <c r="Y336" i="2" s="1"/>
  <c r="Z336" i="2" s="1"/>
  <c r="AA336" i="2" s="1"/>
  <c r="T335" i="2"/>
  <c r="U335" i="2" s="1"/>
  <c r="V335" i="2" s="1"/>
  <c r="W335" i="2" s="1"/>
  <c r="X335" i="2" s="1"/>
  <c r="Y335" i="2" s="1"/>
  <c r="Z335" i="2" s="1"/>
  <c r="AA335" i="2" s="1"/>
  <c r="T334" i="2"/>
  <c r="U334" i="2" s="1"/>
  <c r="V334" i="2" s="1"/>
  <c r="W334" i="2" s="1"/>
  <c r="X334" i="2" s="1"/>
  <c r="Y334" i="2" s="1"/>
  <c r="Z334" i="2" s="1"/>
  <c r="AA334" i="2" s="1"/>
  <c r="T333" i="2"/>
  <c r="U333" i="2" s="1"/>
  <c r="V333" i="2" s="1"/>
  <c r="W333" i="2" s="1"/>
  <c r="X333" i="2" s="1"/>
  <c r="Y333" i="2" s="1"/>
  <c r="Z333" i="2" s="1"/>
  <c r="AA333" i="2" s="1"/>
  <c r="T332" i="2"/>
  <c r="U332" i="2" s="1"/>
  <c r="V332" i="2" s="1"/>
  <c r="W332" i="2" s="1"/>
  <c r="X332" i="2" s="1"/>
  <c r="Y332" i="2" s="1"/>
  <c r="Z332" i="2" s="1"/>
  <c r="AA332" i="2" s="1"/>
  <c r="T331" i="2"/>
  <c r="U331" i="2" s="1"/>
  <c r="V331" i="2" s="1"/>
  <c r="W331" i="2" s="1"/>
  <c r="X331" i="2" s="1"/>
  <c r="Y331" i="2" s="1"/>
  <c r="Z331" i="2" s="1"/>
  <c r="AA331" i="2" s="1"/>
  <c r="T330" i="2"/>
  <c r="U330" i="2" s="1"/>
  <c r="V330" i="2" s="1"/>
  <c r="W330" i="2" s="1"/>
  <c r="X330" i="2" s="1"/>
  <c r="Y330" i="2" s="1"/>
  <c r="Z330" i="2" s="1"/>
  <c r="AA330" i="2" s="1"/>
  <c r="T329" i="2"/>
  <c r="U329" i="2" s="1"/>
  <c r="V329" i="2" s="1"/>
  <c r="W329" i="2" s="1"/>
  <c r="X329" i="2" s="1"/>
  <c r="Y329" i="2" s="1"/>
  <c r="Z329" i="2" s="1"/>
  <c r="AA329" i="2" s="1"/>
  <c r="T328" i="2"/>
  <c r="U328" i="2" s="1"/>
  <c r="V328" i="2" s="1"/>
  <c r="W328" i="2" s="1"/>
  <c r="X328" i="2" s="1"/>
  <c r="Y328" i="2" s="1"/>
  <c r="Z328" i="2" s="1"/>
  <c r="AA328" i="2" s="1"/>
  <c r="T327" i="2"/>
  <c r="U327" i="2" s="1"/>
  <c r="V327" i="2" s="1"/>
  <c r="W327" i="2" s="1"/>
  <c r="X327" i="2" s="1"/>
  <c r="Y327" i="2" s="1"/>
  <c r="Z327" i="2" s="1"/>
  <c r="AA327" i="2" s="1"/>
  <c r="T326" i="2"/>
  <c r="U326" i="2" s="1"/>
  <c r="V326" i="2" s="1"/>
  <c r="W326" i="2" s="1"/>
  <c r="X326" i="2" s="1"/>
  <c r="Y326" i="2" s="1"/>
  <c r="Z326" i="2" s="1"/>
  <c r="AA326" i="2" s="1"/>
  <c r="T325" i="2"/>
  <c r="U325" i="2" s="1"/>
  <c r="V325" i="2" s="1"/>
  <c r="W325" i="2" s="1"/>
  <c r="X325" i="2" s="1"/>
  <c r="Y325" i="2" s="1"/>
  <c r="Z325" i="2" s="1"/>
  <c r="AA325" i="2" s="1"/>
  <c r="T324" i="2"/>
  <c r="U324" i="2" s="1"/>
  <c r="V324" i="2" s="1"/>
  <c r="W324" i="2" s="1"/>
  <c r="X324" i="2" s="1"/>
  <c r="Y324" i="2" s="1"/>
  <c r="Z324" i="2" s="1"/>
  <c r="AA324" i="2" s="1"/>
  <c r="T323" i="2"/>
  <c r="U323" i="2" s="1"/>
  <c r="V323" i="2" s="1"/>
  <c r="W323" i="2" s="1"/>
  <c r="X323" i="2" s="1"/>
  <c r="Y323" i="2" s="1"/>
  <c r="Z323" i="2" s="1"/>
  <c r="AA323" i="2" s="1"/>
  <c r="T322" i="2"/>
  <c r="U322" i="2" s="1"/>
  <c r="V322" i="2" s="1"/>
  <c r="W322" i="2" s="1"/>
  <c r="X322" i="2" s="1"/>
  <c r="Y322" i="2" s="1"/>
  <c r="Z322" i="2" s="1"/>
  <c r="AA322" i="2" s="1"/>
  <c r="T321" i="2"/>
  <c r="U321" i="2" s="1"/>
  <c r="V321" i="2" s="1"/>
  <c r="W321" i="2" s="1"/>
  <c r="X321" i="2" s="1"/>
  <c r="Y321" i="2" s="1"/>
  <c r="Z321" i="2" s="1"/>
  <c r="AA321" i="2" s="1"/>
  <c r="T320" i="2"/>
  <c r="U320" i="2" s="1"/>
  <c r="V320" i="2" s="1"/>
  <c r="W320" i="2" s="1"/>
  <c r="X320" i="2" s="1"/>
  <c r="Y320" i="2" s="1"/>
  <c r="Z320" i="2" s="1"/>
  <c r="AA320" i="2" s="1"/>
  <c r="T319" i="2"/>
  <c r="U319" i="2" s="1"/>
  <c r="V319" i="2" s="1"/>
  <c r="W319" i="2" s="1"/>
  <c r="X319" i="2" s="1"/>
  <c r="Y319" i="2" s="1"/>
  <c r="Z319" i="2" s="1"/>
  <c r="AA319" i="2" s="1"/>
  <c r="T318" i="2"/>
  <c r="U318" i="2" s="1"/>
  <c r="V318" i="2" s="1"/>
  <c r="W318" i="2" s="1"/>
  <c r="X318" i="2" s="1"/>
  <c r="Y318" i="2" s="1"/>
  <c r="Z318" i="2" s="1"/>
  <c r="AA318" i="2" s="1"/>
  <c r="T317" i="2"/>
  <c r="U317" i="2" s="1"/>
  <c r="V317" i="2" s="1"/>
  <c r="W317" i="2" s="1"/>
  <c r="X317" i="2" s="1"/>
  <c r="Y317" i="2" s="1"/>
  <c r="Z317" i="2" s="1"/>
  <c r="AA317" i="2" s="1"/>
  <c r="T316" i="2"/>
  <c r="U316" i="2" s="1"/>
  <c r="V316" i="2" s="1"/>
  <c r="W316" i="2" s="1"/>
  <c r="X316" i="2" s="1"/>
  <c r="Y316" i="2" s="1"/>
  <c r="Z316" i="2" s="1"/>
  <c r="AA316" i="2" s="1"/>
  <c r="T315" i="2"/>
  <c r="U315" i="2" s="1"/>
  <c r="V315" i="2" s="1"/>
  <c r="W315" i="2" s="1"/>
  <c r="X315" i="2" s="1"/>
  <c r="Y315" i="2" s="1"/>
  <c r="Z315" i="2" s="1"/>
  <c r="AA315" i="2" s="1"/>
  <c r="T314" i="2"/>
  <c r="U314" i="2" s="1"/>
  <c r="V314" i="2" s="1"/>
  <c r="W314" i="2" s="1"/>
  <c r="X314" i="2" s="1"/>
  <c r="Y314" i="2" s="1"/>
  <c r="Z314" i="2" s="1"/>
  <c r="AA314" i="2" s="1"/>
  <c r="T313" i="2"/>
  <c r="U313" i="2" s="1"/>
  <c r="V313" i="2" s="1"/>
  <c r="W313" i="2" s="1"/>
  <c r="X313" i="2" s="1"/>
  <c r="Y313" i="2" s="1"/>
  <c r="Z313" i="2" s="1"/>
  <c r="AA313" i="2" s="1"/>
  <c r="T312" i="2"/>
  <c r="U312" i="2" s="1"/>
  <c r="V312" i="2" s="1"/>
  <c r="W312" i="2" s="1"/>
  <c r="X312" i="2" s="1"/>
  <c r="Y312" i="2" s="1"/>
  <c r="Z312" i="2" s="1"/>
  <c r="AA312" i="2" s="1"/>
  <c r="T311" i="2"/>
  <c r="U311" i="2" s="1"/>
  <c r="V311" i="2" s="1"/>
  <c r="W311" i="2" s="1"/>
  <c r="X311" i="2" s="1"/>
  <c r="Y311" i="2" s="1"/>
  <c r="Z311" i="2" s="1"/>
  <c r="AA311" i="2" s="1"/>
  <c r="T310" i="2"/>
  <c r="U310" i="2" s="1"/>
  <c r="V310" i="2" s="1"/>
  <c r="W310" i="2" s="1"/>
  <c r="X310" i="2" s="1"/>
  <c r="Y310" i="2" s="1"/>
  <c r="Z310" i="2" s="1"/>
  <c r="AA310" i="2" s="1"/>
  <c r="T309" i="2"/>
  <c r="U309" i="2" s="1"/>
  <c r="V309" i="2" s="1"/>
  <c r="W309" i="2" s="1"/>
  <c r="X309" i="2" s="1"/>
  <c r="Y309" i="2" s="1"/>
  <c r="Z309" i="2" s="1"/>
  <c r="AA309" i="2" s="1"/>
  <c r="T308" i="2"/>
  <c r="U308" i="2" s="1"/>
  <c r="V308" i="2" s="1"/>
  <c r="W308" i="2" s="1"/>
  <c r="X308" i="2" s="1"/>
  <c r="Y308" i="2" s="1"/>
  <c r="Z308" i="2" s="1"/>
  <c r="AA308" i="2" s="1"/>
  <c r="T307" i="2"/>
  <c r="U307" i="2" s="1"/>
  <c r="V307" i="2" s="1"/>
  <c r="W307" i="2" s="1"/>
  <c r="X307" i="2" s="1"/>
  <c r="Y307" i="2" s="1"/>
  <c r="Z307" i="2" s="1"/>
  <c r="AA307" i="2" s="1"/>
  <c r="T306" i="2"/>
  <c r="U306" i="2" s="1"/>
  <c r="V306" i="2" s="1"/>
  <c r="W306" i="2" s="1"/>
  <c r="X306" i="2" s="1"/>
  <c r="Y306" i="2" s="1"/>
  <c r="T305" i="2"/>
  <c r="U305" i="2" s="1"/>
  <c r="V305" i="2" s="1"/>
  <c r="W305" i="2" s="1"/>
  <c r="X305" i="2" s="1"/>
  <c r="Y305" i="2" s="1"/>
  <c r="Z305" i="2" s="1"/>
  <c r="AA305" i="2" s="1"/>
  <c r="T304" i="2"/>
  <c r="U304" i="2" s="1"/>
  <c r="V304" i="2" s="1"/>
  <c r="W304" i="2" s="1"/>
  <c r="X304" i="2" s="1"/>
  <c r="Y304" i="2" s="1"/>
  <c r="Z304" i="2" s="1"/>
  <c r="AA304" i="2" s="1"/>
  <c r="T303" i="2"/>
  <c r="U303" i="2" s="1"/>
  <c r="V303" i="2" s="1"/>
  <c r="W303" i="2" s="1"/>
  <c r="X303" i="2" s="1"/>
  <c r="Y303" i="2" s="1"/>
  <c r="Z303" i="2" s="1"/>
  <c r="AA303" i="2" s="1"/>
  <c r="T302" i="2"/>
  <c r="U302" i="2" s="1"/>
  <c r="V302" i="2" s="1"/>
  <c r="W302" i="2" s="1"/>
  <c r="X302" i="2" s="1"/>
  <c r="Y302" i="2" s="1"/>
  <c r="Z302" i="2" s="1"/>
  <c r="AA302" i="2" s="1"/>
  <c r="T301" i="2"/>
  <c r="U301" i="2" s="1"/>
  <c r="V301" i="2" s="1"/>
  <c r="W301" i="2" s="1"/>
  <c r="X301" i="2" s="1"/>
  <c r="Y301" i="2" s="1"/>
  <c r="Z301" i="2" s="1"/>
  <c r="AA301" i="2" s="1"/>
  <c r="T300" i="2"/>
  <c r="U300" i="2" s="1"/>
  <c r="V300" i="2" s="1"/>
  <c r="W300" i="2" s="1"/>
  <c r="X300" i="2" s="1"/>
  <c r="Y300" i="2" s="1"/>
  <c r="Z300" i="2" s="1"/>
  <c r="AA300" i="2" s="1"/>
  <c r="T299" i="2"/>
  <c r="U299" i="2" s="1"/>
  <c r="V299" i="2" s="1"/>
  <c r="W299" i="2" s="1"/>
  <c r="X299" i="2" s="1"/>
  <c r="Y299" i="2" s="1"/>
  <c r="Z299" i="2" s="1"/>
  <c r="AA299" i="2" s="1"/>
  <c r="T298" i="2"/>
  <c r="U298" i="2" s="1"/>
  <c r="V298" i="2" s="1"/>
  <c r="W298" i="2" s="1"/>
  <c r="X298" i="2" s="1"/>
  <c r="Y298" i="2" s="1"/>
  <c r="Z298" i="2" s="1"/>
  <c r="AA298" i="2" s="1"/>
  <c r="T297" i="2"/>
  <c r="U297" i="2" s="1"/>
  <c r="V297" i="2" s="1"/>
  <c r="W297" i="2" s="1"/>
  <c r="X297" i="2" s="1"/>
  <c r="Y297" i="2" s="1"/>
  <c r="Z297" i="2" s="1"/>
  <c r="AA297" i="2" s="1"/>
  <c r="T296" i="2"/>
  <c r="U296" i="2" s="1"/>
  <c r="V296" i="2" s="1"/>
  <c r="W296" i="2" s="1"/>
  <c r="X296" i="2" s="1"/>
  <c r="Y296" i="2" s="1"/>
  <c r="Z296" i="2" s="1"/>
  <c r="AA296" i="2" s="1"/>
  <c r="T295" i="2"/>
  <c r="U295" i="2" s="1"/>
  <c r="V295" i="2" s="1"/>
  <c r="W295" i="2" s="1"/>
  <c r="X295" i="2" s="1"/>
  <c r="Y295" i="2" s="1"/>
  <c r="Z295" i="2" s="1"/>
  <c r="AA295" i="2" s="1"/>
  <c r="T294" i="2"/>
  <c r="U294" i="2" s="1"/>
  <c r="V294" i="2" s="1"/>
  <c r="W294" i="2" s="1"/>
  <c r="X294" i="2" s="1"/>
  <c r="Y294" i="2" s="1"/>
  <c r="Z294" i="2" s="1"/>
  <c r="AA294" i="2" s="1"/>
  <c r="T293" i="2"/>
  <c r="U293" i="2" s="1"/>
  <c r="V293" i="2" s="1"/>
  <c r="W293" i="2" s="1"/>
  <c r="X293" i="2" s="1"/>
  <c r="Y293" i="2" s="1"/>
  <c r="Z293" i="2" s="1"/>
  <c r="AA293" i="2" s="1"/>
  <c r="T292" i="2"/>
  <c r="U292" i="2" s="1"/>
  <c r="V292" i="2" s="1"/>
  <c r="W292" i="2" s="1"/>
  <c r="X292" i="2" s="1"/>
  <c r="Y292" i="2" s="1"/>
  <c r="Z292" i="2" s="1"/>
  <c r="AA292" i="2" s="1"/>
  <c r="T291" i="2"/>
  <c r="U291" i="2" s="1"/>
  <c r="V291" i="2" s="1"/>
  <c r="W291" i="2" s="1"/>
  <c r="X291" i="2" s="1"/>
  <c r="Y291" i="2" s="1"/>
  <c r="Z291" i="2" s="1"/>
  <c r="AA291" i="2" s="1"/>
  <c r="T290" i="2"/>
  <c r="U290" i="2" s="1"/>
  <c r="V290" i="2" s="1"/>
  <c r="W290" i="2" s="1"/>
  <c r="X290" i="2" s="1"/>
  <c r="Y290" i="2" s="1"/>
  <c r="Z290" i="2" s="1"/>
  <c r="AA290" i="2" s="1"/>
  <c r="T289" i="2"/>
  <c r="U289" i="2" s="1"/>
  <c r="V289" i="2" s="1"/>
  <c r="W289" i="2" s="1"/>
  <c r="X289" i="2" s="1"/>
  <c r="Y289" i="2" s="1"/>
  <c r="Z289" i="2" s="1"/>
  <c r="AA289" i="2" s="1"/>
  <c r="T288" i="2"/>
  <c r="U288" i="2" s="1"/>
  <c r="V288" i="2" s="1"/>
  <c r="W288" i="2" s="1"/>
  <c r="X288" i="2" s="1"/>
  <c r="Y288" i="2" s="1"/>
  <c r="Z288" i="2" s="1"/>
  <c r="AA288" i="2" s="1"/>
  <c r="T287" i="2"/>
  <c r="U287" i="2" s="1"/>
  <c r="V287" i="2" s="1"/>
  <c r="W287" i="2" s="1"/>
  <c r="X287" i="2" s="1"/>
  <c r="Y287" i="2" s="1"/>
  <c r="Z287" i="2" s="1"/>
  <c r="AA287" i="2" s="1"/>
  <c r="T286" i="2"/>
  <c r="U286" i="2" s="1"/>
  <c r="V286" i="2" s="1"/>
  <c r="W286" i="2" s="1"/>
  <c r="X286" i="2" s="1"/>
  <c r="Y286" i="2" s="1"/>
  <c r="Z286" i="2" s="1"/>
  <c r="AA286" i="2" s="1"/>
  <c r="T285" i="2"/>
  <c r="U285" i="2" s="1"/>
  <c r="V285" i="2" s="1"/>
  <c r="W285" i="2" s="1"/>
  <c r="X285" i="2" s="1"/>
  <c r="Y285" i="2" s="1"/>
  <c r="Z285" i="2" s="1"/>
  <c r="AA285" i="2" s="1"/>
  <c r="T284" i="2"/>
  <c r="U284" i="2" s="1"/>
  <c r="V284" i="2" s="1"/>
  <c r="W284" i="2" s="1"/>
  <c r="X284" i="2" s="1"/>
  <c r="Y284" i="2" s="1"/>
  <c r="Z284" i="2" s="1"/>
  <c r="AA284" i="2" s="1"/>
  <c r="T283" i="2"/>
  <c r="U283" i="2" s="1"/>
  <c r="V283" i="2" s="1"/>
  <c r="W283" i="2" s="1"/>
  <c r="X283" i="2" s="1"/>
  <c r="Y283" i="2" s="1"/>
  <c r="Z283" i="2" s="1"/>
  <c r="AA283" i="2" s="1"/>
  <c r="T282" i="2"/>
  <c r="U282" i="2" s="1"/>
  <c r="V282" i="2" s="1"/>
  <c r="W282" i="2" s="1"/>
  <c r="X282" i="2" s="1"/>
  <c r="Y282" i="2" s="1"/>
  <c r="Z282" i="2" s="1"/>
  <c r="AA282" i="2" s="1"/>
  <c r="T281" i="2"/>
  <c r="U281" i="2" s="1"/>
  <c r="V281" i="2" s="1"/>
  <c r="W281" i="2" s="1"/>
  <c r="X281" i="2" s="1"/>
  <c r="Y281" i="2" s="1"/>
  <c r="Z281" i="2" s="1"/>
  <c r="AA281" i="2" s="1"/>
  <c r="T280" i="2"/>
  <c r="U280" i="2" s="1"/>
  <c r="V280" i="2" s="1"/>
  <c r="W280" i="2" s="1"/>
  <c r="X280" i="2" s="1"/>
  <c r="Y280" i="2" s="1"/>
  <c r="Z280" i="2" s="1"/>
  <c r="AA280" i="2" s="1"/>
  <c r="T279" i="2"/>
  <c r="U279" i="2" s="1"/>
  <c r="V279" i="2" s="1"/>
  <c r="W279" i="2" s="1"/>
  <c r="X279" i="2" s="1"/>
  <c r="Y279" i="2" s="1"/>
  <c r="Z279" i="2" s="1"/>
  <c r="AA279" i="2" s="1"/>
  <c r="T278" i="2"/>
  <c r="U278" i="2" s="1"/>
  <c r="V278" i="2" s="1"/>
  <c r="W278" i="2" s="1"/>
  <c r="X278" i="2" s="1"/>
  <c r="Y278" i="2" s="1"/>
  <c r="Z278" i="2" s="1"/>
  <c r="AA278" i="2" s="1"/>
  <c r="T277" i="2"/>
  <c r="U277" i="2" s="1"/>
  <c r="V277" i="2" s="1"/>
  <c r="W277" i="2" s="1"/>
  <c r="X277" i="2" s="1"/>
  <c r="Y277" i="2" s="1"/>
  <c r="Z277" i="2" s="1"/>
  <c r="AA277" i="2" s="1"/>
  <c r="T276" i="2"/>
  <c r="U276" i="2" s="1"/>
  <c r="V276" i="2" s="1"/>
  <c r="W276" i="2" s="1"/>
  <c r="X276" i="2" s="1"/>
  <c r="Y276" i="2" s="1"/>
  <c r="Z276" i="2" s="1"/>
  <c r="AA276" i="2" s="1"/>
  <c r="T275" i="2"/>
  <c r="U275" i="2" s="1"/>
  <c r="V275" i="2" s="1"/>
  <c r="W275" i="2" s="1"/>
  <c r="X275" i="2" s="1"/>
  <c r="Y275" i="2" s="1"/>
  <c r="Z275" i="2" s="1"/>
  <c r="AA275" i="2" s="1"/>
  <c r="T274" i="2"/>
  <c r="U274" i="2" s="1"/>
  <c r="V274" i="2" s="1"/>
  <c r="W274" i="2" s="1"/>
  <c r="X274" i="2" s="1"/>
  <c r="Y274" i="2" s="1"/>
  <c r="Z274" i="2" s="1"/>
  <c r="AA274" i="2" s="1"/>
  <c r="T273" i="2"/>
  <c r="U273" i="2" s="1"/>
  <c r="V273" i="2" s="1"/>
  <c r="W273" i="2" s="1"/>
  <c r="X273" i="2" s="1"/>
  <c r="Y273" i="2" s="1"/>
  <c r="Z273" i="2" s="1"/>
  <c r="AA273" i="2" s="1"/>
  <c r="T272" i="2"/>
  <c r="U272" i="2" s="1"/>
  <c r="V272" i="2" s="1"/>
  <c r="W272" i="2" s="1"/>
  <c r="X272" i="2" s="1"/>
  <c r="Y272" i="2" s="1"/>
  <c r="Z272" i="2" s="1"/>
  <c r="AA272" i="2" s="1"/>
  <c r="T271" i="2"/>
  <c r="U271" i="2" s="1"/>
  <c r="V271" i="2" s="1"/>
  <c r="W271" i="2" s="1"/>
  <c r="X271" i="2" s="1"/>
  <c r="Y271" i="2" s="1"/>
  <c r="Z271" i="2" s="1"/>
  <c r="AA271" i="2" s="1"/>
  <c r="T270" i="2"/>
  <c r="U270" i="2" s="1"/>
  <c r="V270" i="2" s="1"/>
  <c r="W270" i="2" s="1"/>
  <c r="X270" i="2" s="1"/>
  <c r="Y270" i="2" s="1"/>
  <c r="Z270" i="2" s="1"/>
  <c r="AA270" i="2" s="1"/>
  <c r="T269" i="2"/>
  <c r="U269" i="2" s="1"/>
  <c r="V269" i="2" s="1"/>
  <c r="W269" i="2" s="1"/>
  <c r="X269" i="2" s="1"/>
  <c r="Y269" i="2" s="1"/>
  <c r="Z269" i="2" s="1"/>
  <c r="AA269" i="2" s="1"/>
  <c r="T268" i="2"/>
  <c r="U268" i="2" s="1"/>
  <c r="V268" i="2" s="1"/>
  <c r="W268" i="2" s="1"/>
  <c r="X268" i="2" s="1"/>
  <c r="Y268" i="2" s="1"/>
  <c r="Z268" i="2" s="1"/>
  <c r="AA268" i="2" s="1"/>
  <c r="T267" i="2"/>
  <c r="U267" i="2" s="1"/>
  <c r="V267" i="2" s="1"/>
  <c r="W267" i="2" s="1"/>
  <c r="X267" i="2" s="1"/>
  <c r="Y267" i="2" s="1"/>
  <c r="Z267" i="2" s="1"/>
  <c r="AA267" i="2" s="1"/>
  <c r="T266" i="2"/>
  <c r="U266" i="2" s="1"/>
  <c r="V266" i="2" s="1"/>
  <c r="W266" i="2" s="1"/>
  <c r="X266" i="2" s="1"/>
  <c r="Y266" i="2" s="1"/>
  <c r="Z266" i="2" s="1"/>
  <c r="AA266" i="2" s="1"/>
  <c r="T265" i="2"/>
  <c r="U265" i="2" s="1"/>
  <c r="V265" i="2" s="1"/>
  <c r="W265" i="2" s="1"/>
  <c r="X265" i="2" s="1"/>
  <c r="Y265" i="2" s="1"/>
  <c r="Z265" i="2" s="1"/>
  <c r="AA265" i="2" s="1"/>
  <c r="T264" i="2"/>
  <c r="U264" i="2" s="1"/>
  <c r="V264" i="2" s="1"/>
  <c r="W264" i="2" s="1"/>
  <c r="X264" i="2" s="1"/>
  <c r="Y264" i="2" s="1"/>
  <c r="Z264" i="2" s="1"/>
  <c r="AA264" i="2" s="1"/>
  <c r="T263" i="2"/>
  <c r="U263" i="2" s="1"/>
  <c r="V263" i="2" s="1"/>
  <c r="W263" i="2" s="1"/>
  <c r="X263" i="2" s="1"/>
  <c r="Y263" i="2" s="1"/>
  <c r="Z263" i="2" s="1"/>
  <c r="AA263" i="2" s="1"/>
  <c r="T262" i="2"/>
  <c r="U262" i="2" s="1"/>
  <c r="V262" i="2" s="1"/>
  <c r="W262" i="2" s="1"/>
  <c r="X262" i="2" s="1"/>
  <c r="Y262" i="2" s="1"/>
  <c r="Z262" i="2" s="1"/>
  <c r="AA262" i="2" s="1"/>
  <c r="T261" i="2"/>
  <c r="U261" i="2" s="1"/>
  <c r="V261" i="2" s="1"/>
  <c r="W261" i="2" s="1"/>
  <c r="X261" i="2" s="1"/>
  <c r="Y261" i="2" s="1"/>
  <c r="Z261" i="2" s="1"/>
  <c r="AA261" i="2" s="1"/>
  <c r="T260" i="2"/>
  <c r="U260" i="2" s="1"/>
  <c r="V260" i="2" s="1"/>
  <c r="W260" i="2" s="1"/>
  <c r="X260" i="2" s="1"/>
  <c r="Y260" i="2" s="1"/>
  <c r="Z260" i="2" s="1"/>
  <c r="AA260" i="2" s="1"/>
  <c r="T259" i="2"/>
  <c r="U259" i="2" s="1"/>
  <c r="V259" i="2" s="1"/>
  <c r="W259" i="2" s="1"/>
  <c r="X259" i="2" s="1"/>
  <c r="Y259" i="2" s="1"/>
  <c r="Z259" i="2" s="1"/>
  <c r="AA259" i="2" s="1"/>
  <c r="T258" i="2"/>
  <c r="U258" i="2" s="1"/>
  <c r="V258" i="2" s="1"/>
  <c r="W258" i="2" s="1"/>
  <c r="X258" i="2" s="1"/>
  <c r="Y258" i="2" s="1"/>
  <c r="Z258" i="2" s="1"/>
  <c r="AA258" i="2" s="1"/>
  <c r="T257" i="2"/>
  <c r="U257" i="2" s="1"/>
  <c r="V257" i="2" s="1"/>
  <c r="W257" i="2" s="1"/>
  <c r="X257" i="2" s="1"/>
  <c r="Y257" i="2" s="1"/>
  <c r="Z257" i="2" s="1"/>
  <c r="AA257" i="2" s="1"/>
  <c r="T256" i="2"/>
  <c r="U256" i="2" s="1"/>
  <c r="V256" i="2" s="1"/>
  <c r="W256" i="2" s="1"/>
  <c r="X256" i="2" s="1"/>
  <c r="Y256" i="2" s="1"/>
  <c r="Z256" i="2" s="1"/>
  <c r="AA256" i="2" s="1"/>
  <c r="T255" i="2"/>
  <c r="U255" i="2" s="1"/>
  <c r="V255" i="2" s="1"/>
  <c r="W255" i="2" s="1"/>
  <c r="X255" i="2" s="1"/>
  <c r="Y255" i="2" s="1"/>
  <c r="Z255" i="2" s="1"/>
  <c r="AA255" i="2" s="1"/>
  <c r="T254" i="2"/>
  <c r="U254" i="2" s="1"/>
  <c r="V254" i="2" s="1"/>
  <c r="W254" i="2" s="1"/>
  <c r="X254" i="2" s="1"/>
  <c r="Y254" i="2" s="1"/>
  <c r="Z254" i="2" s="1"/>
  <c r="AA254" i="2" s="1"/>
  <c r="T253" i="2"/>
  <c r="U253" i="2" s="1"/>
  <c r="V253" i="2" s="1"/>
  <c r="W253" i="2" s="1"/>
  <c r="X253" i="2" s="1"/>
  <c r="Y253" i="2" s="1"/>
  <c r="Z253" i="2" s="1"/>
  <c r="AA253" i="2" s="1"/>
  <c r="T252" i="2"/>
  <c r="U252" i="2" s="1"/>
  <c r="V252" i="2" s="1"/>
  <c r="W252" i="2" s="1"/>
  <c r="X252" i="2" s="1"/>
  <c r="Y252" i="2" s="1"/>
  <c r="Z252" i="2" s="1"/>
  <c r="AA252" i="2" s="1"/>
  <c r="T757" i="2"/>
  <c r="U757" i="2" s="1"/>
  <c r="V757" i="2" s="1"/>
  <c r="W757" i="2" s="1"/>
  <c r="X757" i="2" s="1"/>
  <c r="Y757" i="2" s="1"/>
  <c r="Z757" i="2" s="1"/>
  <c r="AA757" i="2" s="1"/>
  <c r="T741" i="2"/>
  <c r="U741" i="2" s="1"/>
  <c r="V741" i="2" s="1"/>
  <c r="W741" i="2" s="1"/>
  <c r="X741" i="2" s="1"/>
  <c r="Y741" i="2" s="1"/>
  <c r="Z741" i="2" s="1"/>
  <c r="AA741" i="2" s="1"/>
  <c r="T725" i="2"/>
  <c r="U725" i="2" s="1"/>
  <c r="V725" i="2" s="1"/>
  <c r="W725" i="2" s="1"/>
  <c r="X725" i="2" s="1"/>
  <c r="Y725" i="2" s="1"/>
  <c r="Z725" i="2" s="1"/>
  <c r="AA725" i="2" s="1"/>
  <c r="T713" i="2"/>
  <c r="U713" i="2" s="1"/>
  <c r="V713" i="2" s="1"/>
  <c r="W713" i="2" s="1"/>
  <c r="X713" i="2" s="1"/>
  <c r="Y713" i="2" s="1"/>
  <c r="Z713" i="2" s="1"/>
  <c r="AA713" i="2" s="1"/>
  <c r="T705" i="2"/>
  <c r="U705" i="2" s="1"/>
  <c r="V705" i="2" s="1"/>
  <c r="W705" i="2" s="1"/>
  <c r="X705" i="2" s="1"/>
  <c r="Y705" i="2" s="1"/>
  <c r="Z705" i="2" s="1"/>
  <c r="AA705" i="2" s="1"/>
  <c r="T697" i="2"/>
  <c r="U697" i="2" s="1"/>
  <c r="V697" i="2" s="1"/>
  <c r="W697" i="2" s="1"/>
  <c r="X697" i="2" s="1"/>
  <c r="Y697" i="2" s="1"/>
  <c r="Z697" i="2" s="1"/>
  <c r="AA697" i="2" s="1"/>
  <c r="T769" i="2"/>
  <c r="U769" i="2" s="1"/>
  <c r="V769" i="2" s="1"/>
  <c r="W769" i="2" s="1"/>
  <c r="X769" i="2" s="1"/>
  <c r="Y769" i="2" s="1"/>
  <c r="Z769" i="2" s="1"/>
  <c r="AA769" i="2" s="1"/>
  <c r="T753" i="2"/>
  <c r="U753" i="2" s="1"/>
  <c r="V753" i="2" s="1"/>
  <c r="W753" i="2" s="1"/>
  <c r="X753" i="2" s="1"/>
  <c r="Y753" i="2" s="1"/>
  <c r="Z753" i="2" s="1"/>
  <c r="AA753" i="2" s="1"/>
  <c r="T737" i="2"/>
  <c r="U737" i="2" s="1"/>
  <c r="V737" i="2" s="1"/>
  <c r="W737" i="2" s="1"/>
  <c r="X737" i="2" s="1"/>
  <c r="Y737" i="2" s="1"/>
  <c r="Z737" i="2" s="1"/>
  <c r="AA737" i="2" s="1"/>
  <c r="T721" i="2"/>
  <c r="U721" i="2" s="1"/>
  <c r="V721" i="2" s="1"/>
  <c r="W721" i="2" s="1"/>
  <c r="X721" i="2" s="1"/>
  <c r="Y721" i="2" s="1"/>
  <c r="Z721" i="2" s="1"/>
  <c r="AA721" i="2" s="1"/>
  <c r="T715" i="2"/>
  <c r="U715" i="2" s="1"/>
  <c r="V715" i="2" s="1"/>
  <c r="W715" i="2" s="1"/>
  <c r="X715" i="2" s="1"/>
  <c r="Y715" i="2" s="1"/>
  <c r="Z715" i="2" s="1"/>
  <c r="AA715" i="2" s="1"/>
  <c r="T707" i="2"/>
  <c r="U707" i="2" s="1"/>
  <c r="V707" i="2" s="1"/>
  <c r="W707" i="2" s="1"/>
  <c r="X707" i="2" s="1"/>
  <c r="Y707" i="2" s="1"/>
  <c r="Z707" i="2" s="1"/>
  <c r="AA707" i="2" s="1"/>
  <c r="T699" i="2"/>
  <c r="U699" i="2" s="1"/>
  <c r="V699" i="2" s="1"/>
  <c r="W699" i="2" s="1"/>
  <c r="X699" i="2" s="1"/>
  <c r="Y699" i="2" s="1"/>
  <c r="Z699" i="2" s="1"/>
  <c r="AA699" i="2" s="1"/>
  <c r="T733" i="2"/>
  <c r="U733" i="2" s="1"/>
  <c r="V733" i="2" s="1"/>
  <c r="W733" i="2" s="1"/>
  <c r="X733" i="2" s="1"/>
  <c r="Y733" i="2" s="1"/>
  <c r="Z733" i="2" s="1"/>
  <c r="AA733" i="2" s="1"/>
  <c r="T709" i="2"/>
  <c r="U709" i="2" s="1"/>
  <c r="V709" i="2" s="1"/>
  <c r="W709" i="2" s="1"/>
  <c r="X709" i="2" s="1"/>
  <c r="Y709" i="2" s="1"/>
  <c r="Z709" i="2" s="1"/>
  <c r="AA709" i="2" s="1"/>
  <c r="T765" i="2"/>
  <c r="U765" i="2" s="1"/>
  <c r="V765" i="2" s="1"/>
  <c r="W765" i="2" s="1"/>
  <c r="X765" i="2" s="1"/>
  <c r="Y765" i="2" s="1"/>
  <c r="Z765" i="2" s="1"/>
  <c r="AA765" i="2" s="1"/>
  <c r="T749" i="2"/>
  <c r="U749" i="2" s="1"/>
  <c r="V749" i="2" s="1"/>
  <c r="W749" i="2" s="1"/>
  <c r="X749" i="2" s="1"/>
  <c r="Y749" i="2" s="1"/>
  <c r="Z749" i="2" s="1"/>
  <c r="AA749" i="2" s="1"/>
  <c r="T701" i="2"/>
  <c r="U701" i="2" s="1"/>
  <c r="V701" i="2" s="1"/>
  <c r="W701" i="2" s="1"/>
  <c r="X701" i="2" s="1"/>
  <c r="Y701" i="2" s="1"/>
  <c r="Z701" i="2" s="1"/>
  <c r="AA701" i="2" s="1"/>
  <c r="T236" i="2"/>
  <c r="U236" i="2" s="1"/>
  <c r="V236" i="2" s="1"/>
  <c r="W236" i="2" s="1"/>
  <c r="X236" i="2" s="1"/>
  <c r="Y236" i="2" s="1"/>
  <c r="Z236" i="2" s="1"/>
  <c r="AA236" i="2" s="1"/>
  <c r="T235" i="2"/>
  <c r="U235" i="2" s="1"/>
  <c r="V235" i="2" s="1"/>
  <c r="W235" i="2" s="1"/>
  <c r="X235" i="2" s="1"/>
  <c r="Y235" i="2" s="1"/>
  <c r="Z235" i="2" s="1"/>
  <c r="AA235" i="2" s="1"/>
  <c r="T234" i="2"/>
  <c r="U234" i="2" s="1"/>
  <c r="V234" i="2" s="1"/>
  <c r="W234" i="2" s="1"/>
  <c r="X234" i="2" s="1"/>
  <c r="Y234" i="2" s="1"/>
  <c r="Z234" i="2" s="1"/>
  <c r="AA234" i="2" s="1"/>
  <c r="T233" i="2"/>
  <c r="U233" i="2" s="1"/>
  <c r="V233" i="2" s="1"/>
  <c r="W233" i="2" s="1"/>
  <c r="X233" i="2" s="1"/>
  <c r="Y233" i="2" s="1"/>
  <c r="Z233" i="2" s="1"/>
  <c r="AA233" i="2" s="1"/>
  <c r="T232" i="2"/>
  <c r="U232" i="2" s="1"/>
  <c r="V232" i="2" s="1"/>
  <c r="W232" i="2" s="1"/>
  <c r="X232" i="2" s="1"/>
  <c r="Y232" i="2" s="1"/>
  <c r="Z232" i="2" s="1"/>
  <c r="AA232" i="2" s="1"/>
  <c r="T231" i="2"/>
  <c r="U231" i="2" s="1"/>
  <c r="V231" i="2" s="1"/>
  <c r="W231" i="2" s="1"/>
  <c r="X231" i="2" s="1"/>
  <c r="Y231" i="2" s="1"/>
  <c r="Z231" i="2" s="1"/>
  <c r="AA231" i="2" s="1"/>
  <c r="T230" i="2"/>
  <c r="U230" i="2" s="1"/>
  <c r="V230" i="2" s="1"/>
  <c r="W230" i="2" s="1"/>
  <c r="X230" i="2" s="1"/>
  <c r="Y230" i="2" s="1"/>
  <c r="Z230" i="2" s="1"/>
  <c r="AA230" i="2" s="1"/>
  <c r="T229" i="2"/>
  <c r="U229" i="2" s="1"/>
  <c r="V229" i="2" s="1"/>
  <c r="W229" i="2" s="1"/>
  <c r="X229" i="2" s="1"/>
  <c r="Y229" i="2" s="1"/>
  <c r="Z229" i="2" s="1"/>
  <c r="AA229" i="2" s="1"/>
  <c r="T228" i="2"/>
  <c r="U228" i="2" s="1"/>
  <c r="V228" i="2" s="1"/>
  <c r="W228" i="2" s="1"/>
  <c r="X228" i="2" s="1"/>
  <c r="Y228" i="2" s="1"/>
  <c r="Z228" i="2" s="1"/>
  <c r="AA228" i="2" s="1"/>
  <c r="T227" i="2"/>
  <c r="U227" i="2" s="1"/>
  <c r="V227" i="2" s="1"/>
  <c r="W227" i="2" s="1"/>
  <c r="X227" i="2" s="1"/>
  <c r="Y227" i="2" s="1"/>
  <c r="Z227" i="2" s="1"/>
  <c r="AA227" i="2" s="1"/>
  <c r="T226" i="2"/>
  <c r="U226" i="2" s="1"/>
  <c r="V226" i="2" s="1"/>
  <c r="W226" i="2" s="1"/>
  <c r="X226" i="2" s="1"/>
  <c r="Y226" i="2" s="1"/>
  <c r="Z226" i="2" s="1"/>
  <c r="AA226" i="2" s="1"/>
  <c r="T225" i="2"/>
  <c r="U225" i="2" s="1"/>
  <c r="V225" i="2" s="1"/>
  <c r="W225" i="2" s="1"/>
  <c r="X225" i="2" s="1"/>
  <c r="Y225" i="2" s="1"/>
  <c r="Z225" i="2" s="1"/>
  <c r="AA225" i="2" s="1"/>
  <c r="T224" i="2"/>
  <c r="U224" i="2" s="1"/>
  <c r="V224" i="2" s="1"/>
  <c r="W224" i="2" s="1"/>
  <c r="X224" i="2" s="1"/>
  <c r="Y224" i="2" s="1"/>
  <c r="Z224" i="2" s="1"/>
  <c r="AA224" i="2" s="1"/>
  <c r="T223" i="2"/>
  <c r="U223" i="2" s="1"/>
  <c r="V223" i="2" s="1"/>
  <c r="W223" i="2" s="1"/>
  <c r="X223" i="2" s="1"/>
  <c r="Y223" i="2" s="1"/>
  <c r="Z223" i="2" s="1"/>
  <c r="AA223" i="2" s="1"/>
  <c r="T222" i="2"/>
  <c r="U222" i="2" s="1"/>
  <c r="V222" i="2" s="1"/>
  <c r="W222" i="2" s="1"/>
  <c r="X222" i="2" s="1"/>
  <c r="Y222" i="2" s="1"/>
  <c r="Z222" i="2" s="1"/>
  <c r="AA222" i="2" s="1"/>
  <c r="T221" i="2"/>
  <c r="U221" i="2" s="1"/>
  <c r="V221" i="2" s="1"/>
  <c r="W221" i="2" s="1"/>
  <c r="X221" i="2" s="1"/>
  <c r="Y221" i="2" s="1"/>
  <c r="Z221" i="2" s="1"/>
  <c r="AA221" i="2" s="1"/>
  <c r="T220" i="2"/>
  <c r="U220" i="2" s="1"/>
  <c r="V220" i="2" s="1"/>
  <c r="W220" i="2" s="1"/>
  <c r="X220" i="2" s="1"/>
  <c r="Y220" i="2" s="1"/>
  <c r="Z220" i="2" s="1"/>
  <c r="AA220" i="2" s="1"/>
  <c r="T219" i="2"/>
  <c r="U219" i="2" s="1"/>
  <c r="V219" i="2" s="1"/>
  <c r="W219" i="2" s="1"/>
  <c r="X219" i="2" s="1"/>
  <c r="Y219" i="2" s="1"/>
  <c r="Z219" i="2" s="1"/>
  <c r="AA219" i="2" s="1"/>
  <c r="T218" i="2"/>
  <c r="U218" i="2" s="1"/>
  <c r="V218" i="2" s="1"/>
  <c r="W218" i="2" s="1"/>
  <c r="X218" i="2" s="1"/>
  <c r="Y218" i="2" s="1"/>
  <c r="Z218" i="2" s="1"/>
  <c r="AA218" i="2" s="1"/>
  <c r="T217" i="2"/>
  <c r="U217" i="2" s="1"/>
  <c r="V217" i="2" s="1"/>
  <c r="W217" i="2" s="1"/>
  <c r="X217" i="2" s="1"/>
  <c r="Y217" i="2" s="1"/>
  <c r="Z217" i="2" s="1"/>
  <c r="AA217" i="2" s="1"/>
  <c r="T216" i="2"/>
  <c r="U216" i="2" s="1"/>
  <c r="V216" i="2" s="1"/>
  <c r="W216" i="2" s="1"/>
  <c r="X216" i="2" s="1"/>
  <c r="Y216" i="2" s="1"/>
  <c r="Z216" i="2" s="1"/>
  <c r="AA216" i="2" s="1"/>
  <c r="T215" i="2"/>
  <c r="U215" i="2" s="1"/>
  <c r="V215" i="2" s="1"/>
  <c r="W215" i="2" s="1"/>
  <c r="X215" i="2" s="1"/>
  <c r="Y215" i="2" s="1"/>
  <c r="Z215" i="2" s="1"/>
  <c r="AA215" i="2" s="1"/>
  <c r="T214" i="2"/>
  <c r="U214" i="2" s="1"/>
  <c r="V214" i="2" s="1"/>
  <c r="W214" i="2" s="1"/>
  <c r="X214" i="2" s="1"/>
  <c r="Y214" i="2" s="1"/>
  <c r="Z214" i="2" s="1"/>
  <c r="AA214" i="2" s="1"/>
  <c r="T213" i="2"/>
  <c r="U213" i="2" s="1"/>
  <c r="V213" i="2" s="1"/>
  <c r="W213" i="2" s="1"/>
  <c r="X213" i="2" s="1"/>
  <c r="Y213" i="2" s="1"/>
  <c r="Z213" i="2" s="1"/>
  <c r="AA213" i="2" s="1"/>
  <c r="T212" i="2"/>
  <c r="U212" i="2" s="1"/>
  <c r="V212" i="2" s="1"/>
  <c r="W212" i="2" s="1"/>
  <c r="X212" i="2" s="1"/>
  <c r="Y212" i="2" s="1"/>
  <c r="Z212" i="2" s="1"/>
  <c r="AA212" i="2" s="1"/>
  <c r="T211" i="2"/>
  <c r="U211" i="2" s="1"/>
  <c r="V211" i="2" s="1"/>
  <c r="W211" i="2" s="1"/>
  <c r="X211" i="2" s="1"/>
  <c r="Y211" i="2" s="1"/>
  <c r="Z211" i="2" s="1"/>
  <c r="AA211" i="2" s="1"/>
  <c r="T210" i="2"/>
  <c r="U210" i="2" s="1"/>
  <c r="V210" i="2" s="1"/>
  <c r="W210" i="2" s="1"/>
  <c r="X210" i="2" s="1"/>
  <c r="Y210" i="2" s="1"/>
  <c r="Z210" i="2" s="1"/>
  <c r="AA210" i="2" s="1"/>
  <c r="T209" i="2"/>
  <c r="U209" i="2" s="1"/>
  <c r="V209" i="2" s="1"/>
  <c r="W209" i="2" s="1"/>
  <c r="X209" i="2" s="1"/>
  <c r="Y209" i="2" s="1"/>
  <c r="Z209" i="2" s="1"/>
  <c r="AA209" i="2" s="1"/>
  <c r="T208" i="2"/>
  <c r="U208" i="2" s="1"/>
  <c r="V208" i="2" s="1"/>
  <c r="W208" i="2" s="1"/>
  <c r="X208" i="2" s="1"/>
  <c r="Y208" i="2" s="1"/>
  <c r="Z208" i="2" s="1"/>
  <c r="AA208" i="2" s="1"/>
  <c r="T207" i="2"/>
  <c r="U207" i="2" s="1"/>
  <c r="V207" i="2" s="1"/>
  <c r="W207" i="2" s="1"/>
  <c r="X207" i="2" s="1"/>
  <c r="Y207" i="2" s="1"/>
  <c r="Z207" i="2" s="1"/>
  <c r="AA207" i="2" s="1"/>
  <c r="T206" i="2"/>
  <c r="U206" i="2" s="1"/>
  <c r="V206" i="2" s="1"/>
  <c r="W206" i="2" s="1"/>
  <c r="X206" i="2" s="1"/>
  <c r="Y206" i="2" s="1"/>
  <c r="T205" i="2"/>
  <c r="U205" i="2" s="1"/>
  <c r="V205" i="2" s="1"/>
  <c r="W205" i="2" s="1"/>
  <c r="X205" i="2" s="1"/>
  <c r="Y205" i="2" s="1"/>
  <c r="Z205" i="2" s="1"/>
  <c r="AA205" i="2" s="1"/>
  <c r="T204" i="2"/>
  <c r="U204" i="2" s="1"/>
  <c r="V204" i="2" s="1"/>
  <c r="W204" i="2" s="1"/>
  <c r="X204" i="2" s="1"/>
  <c r="Y204" i="2" s="1"/>
  <c r="Z204" i="2" s="1"/>
  <c r="AA204" i="2" s="1"/>
  <c r="T203" i="2"/>
  <c r="U203" i="2" s="1"/>
  <c r="V203" i="2" s="1"/>
  <c r="W203" i="2" s="1"/>
  <c r="X203" i="2" s="1"/>
  <c r="Y203" i="2" s="1"/>
  <c r="Z203" i="2" s="1"/>
  <c r="AA203" i="2" s="1"/>
  <c r="T202" i="2"/>
  <c r="U202" i="2" s="1"/>
  <c r="V202" i="2" s="1"/>
  <c r="W202" i="2" s="1"/>
  <c r="X202" i="2" s="1"/>
  <c r="Y202" i="2" s="1"/>
  <c r="Z202" i="2" s="1"/>
  <c r="AA202" i="2" s="1"/>
  <c r="T201" i="2"/>
  <c r="U201" i="2" s="1"/>
  <c r="V201" i="2" s="1"/>
  <c r="W201" i="2" s="1"/>
  <c r="X201" i="2" s="1"/>
  <c r="Y201" i="2" s="1"/>
  <c r="Z201" i="2" s="1"/>
  <c r="AA201" i="2" s="1"/>
  <c r="T200" i="2"/>
  <c r="U200" i="2" s="1"/>
  <c r="V200" i="2" s="1"/>
  <c r="W200" i="2" s="1"/>
  <c r="X200" i="2" s="1"/>
  <c r="Y200" i="2" s="1"/>
  <c r="Z200" i="2" s="1"/>
  <c r="AA200" i="2" s="1"/>
  <c r="T199" i="2"/>
  <c r="U199" i="2" s="1"/>
  <c r="V199" i="2" s="1"/>
  <c r="W199" i="2" s="1"/>
  <c r="X199" i="2" s="1"/>
  <c r="Y199" i="2" s="1"/>
  <c r="Z199" i="2" s="1"/>
  <c r="AA199" i="2" s="1"/>
  <c r="T198" i="2"/>
  <c r="U198" i="2" s="1"/>
  <c r="V198" i="2" s="1"/>
  <c r="W198" i="2" s="1"/>
  <c r="X198" i="2" s="1"/>
  <c r="Y198" i="2" s="1"/>
  <c r="Z198" i="2" s="1"/>
  <c r="AA198" i="2" s="1"/>
  <c r="T197" i="2"/>
  <c r="U197" i="2" s="1"/>
  <c r="V197" i="2" s="1"/>
  <c r="W197" i="2" s="1"/>
  <c r="X197" i="2" s="1"/>
  <c r="Y197" i="2" s="1"/>
  <c r="Z197" i="2" s="1"/>
  <c r="AA197" i="2" s="1"/>
  <c r="T196" i="2"/>
  <c r="U196" i="2" s="1"/>
  <c r="V196" i="2" s="1"/>
  <c r="W196" i="2" s="1"/>
  <c r="X196" i="2" s="1"/>
  <c r="Y196" i="2" s="1"/>
  <c r="Z196" i="2" s="1"/>
  <c r="AA196" i="2" s="1"/>
  <c r="T195" i="2"/>
  <c r="U195" i="2" s="1"/>
  <c r="V195" i="2" s="1"/>
  <c r="W195" i="2" s="1"/>
  <c r="X195" i="2" s="1"/>
  <c r="Y195" i="2" s="1"/>
  <c r="Z195" i="2" s="1"/>
  <c r="AA195" i="2" s="1"/>
  <c r="T194" i="2"/>
  <c r="U194" i="2" s="1"/>
  <c r="V194" i="2" s="1"/>
  <c r="W194" i="2" s="1"/>
  <c r="X194" i="2" s="1"/>
  <c r="Y194" i="2" s="1"/>
  <c r="Z194" i="2" s="1"/>
  <c r="AA194" i="2" s="1"/>
  <c r="T193" i="2"/>
  <c r="U193" i="2" s="1"/>
  <c r="V193" i="2" s="1"/>
  <c r="W193" i="2" s="1"/>
  <c r="X193" i="2" s="1"/>
  <c r="Y193" i="2" s="1"/>
  <c r="Z193" i="2" s="1"/>
  <c r="AA193" i="2" s="1"/>
  <c r="T192" i="2"/>
  <c r="U192" i="2" s="1"/>
  <c r="V192" i="2" s="1"/>
  <c r="W192" i="2" s="1"/>
  <c r="X192" i="2" s="1"/>
  <c r="Y192" i="2" s="1"/>
  <c r="Z192" i="2" s="1"/>
  <c r="AA192" i="2" s="1"/>
  <c r="T191" i="2"/>
  <c r="U191" i="2" s="1"/>
  <c r="V191" i="2" s="1"/>
  <c r="W191" i="2" s="1"/>
  <c r="X191" i="2" s="1"/>
  <c r="Y191" i="2" s="1"/>
  <c r="Z191" i="2" s="1"/>
  <c r="AA191" i="2" s="1"/>
  <c r="T190" i="2"/>
  <c r="U190" i="2" s="1"/>
  <c r="V190" i="2" s="1"/>
  <c r="W190" i="2" s="1"/>
  <c r="X190" i="2" s="1"/>
  <c r="Y190" i="2" s="1"/>
  <c r="Z190" i="2" s="1"/>
  <c r="AA190" i="2" s="1"/>
  <c r="T189" i="2"/>
  <c r="U189" i="2" s="1"/>
  <c r="V189" i="2" s="1"/>
  <c r="W189" i="2" s="1"/>
  <c r="X189" i="2" s="1"/>
  <c r="Y189" i="2" s="1"/>
  <c r="Z189" i="2" s="1"/>
  <c r="AA189" i="2" s="1"/>
  <c r="T188" i="2"/>
  <c r="U188" i="2" s="1"/>
  <c r="V188" i="2" s="1"/>
  <c r="W188" i="2" s="1"/>
  <c r="X188" i="2" s="1"/>
  <c r="Y188" i="2" s="1"/>
  <c r="Z188" i="2" s="1"/>
  <c r="AA188" i="2" s="1"/>
  <c r="T187" i="2"/>
  <c r="U187" i="2" s="1"/>
  <c r="V187" i="2" s="1"/>
  <c r="W187" i="2" s="1"/>
  <c r="X187" i="2" s="1"/>
  <c r="Y187" i="2" s="1"/>
  <c r="Z187" i="2" s="1"/>
  <c r="AA187" i="2" s="1"/>
  <c r="T186" i="2"/>
  <c r="U186" i="2" s="1"/>
  <c r="V186" i="2" s="1"/>
  <c r="W186" i="2" s="1"/>
  <c r="X186" i="2" s="1"/>
  <c r="Y186" i="2" s="1"/>
  <c r="Z186" i="2" s="1"/>
  <c r="AA186" i="2" s="1"/>
  <c r="T185" i="2"/>
  <c r="U185" i="2" s="1"/>
  <c r="V185" i="2" s="1"/>
  <c r="W185" i="2" s="1"/>
  <c r="X185" i="2" s="1"/>
  <c r="Y185" i="2" s="1"/>
  <c r="Z185" i="2" s="1"/>
  <c r="AA185" i="2" s="1"/>
  <c r="T184" i="2"/>
  <c r="U184" i="2" s="1"/>
  <c r="V184" i="2" s="1"/>
  <c r="W184" i="2" s="1"/>
  <c r="X184" i="2" s="1"/>
  <c r="Y184" i="2" s="1"/>
  <c r="Z184" i="2" s="1"/>
  <c r="AA184" i="2" s="1"/>
  <c r="T183" i="2"/>
  <c r="U183" i="2" s="1"/>
  <c r="V183" i="2" s="1"/>
  <c r="W183" i="2" s="1"/>
  <c r="X183" i="2" s="1"/>
  <c r="Y183" i="2" s="1"/>
  <c r="Z183" i="2" s="1"/>
  <c r="AA183" i="2" s="1"/>
  <c r="T182" i="2"/>
  <c r="U182" i="2" s="1"/>
  <c r="V182" i="2" s="1"/>
  <c r="W182" i="2" s="1"/>
  <c r="X182" i="2" s="1"/>
  <c r="Y182" i="2" s="1"/>
  <c r="Z182" i="2" s="1"/>
  <c r="AA182" i="2" s="1"/>
  <c r="T181" i="2"/>
  <c r="U181" i="2" s="1"/>
  <c r="V181" i="2" s="1"/>
  <c r="W181" i="2" s="1"/>
  <c r="X181" i="2" s="1"/>
  <c r="Y181" i="2" s="1"/>
  <c r="Z181" i="2" s="1"/>
  <c r="AA181" i="2" s="1"/>
  <c r="T180" i="2"/>
  <c r="U180" i="2" s="1"/>
  <c r="V180" i="2" s="1"/>
  <c r="W180" i="2" s="1"/>
  <c r="X180" i="2" s="1"/>
  <c r="Y180" i="2" s="1"/>
  <c r="Z180" i="2" s="1"/>
  <c r="AA180" i="2" s="1"/>
  <c r="T179" i="2"/>
  <c r="U179" i="2" s="1"/>
  <c r="V179" i="2" s="1"/>
  <c r="W179" i="2" s="1"/>
  <c r="X179" i="2" s="1"/>
  <c r="Y179" i="2" s="1"/>
  <c r="Z179" i="2" s="1"/>
  <c r="AA179" i="2" s="1"/>
  <c r="T178" i="2"/>
  <c r="U178" i="2" s="1"/>
  <c r="V178" i="2" s="1"/>
  <c r="W178" i="2" s="1"/>
  <c r="X178" i="2" s="1"/>
  <c r="Y178" i="2" s="1"/>
  <c r="Z178" i="2" s="1"/>
  <c r="AA178" i="2" s="1"/>
  <c r="T177" i="2"/>
  <c r="U177" i="2" s="1"/>
  <c r="V177" i="2" s="1"/>
  <c r="W177" i="2" s="1"/>
  <c r="X177" i="2" s="1"/>
  <c r="Y177" i="2" s="1"/>
  <c r="Z177" i="2" s="1"/>
  <c r="AA177" i="2" s="1"/>
  <c r="T176" i="2"/>
  <c r="U176" i="2" s="1"/>
  <c r="V176" i="2" s="1"/>
  <c r="W176" i="2" s="1"/>
  <c r="X176" i="2" s="1"/>
  <c r="Y176" i="2" s="1"/>
  <c r="Z176" i="2" s="1"/>
  <c r="AA176" i="2" s="1"/>
  <c r="T175" i="2"/>
  <c r="U175" i="2" s="1"/>
  <c r="V175" i="2" s="1"/>
  <c r="W175" i="2" s="1"/>
  <c r="X175" i="2" s="1"/>
  <c r="Y175" i="2" s="1"/>
  <c r="Z175" i="2" s="1"/>
  <c r="AA175" i="2" s="1"/>
  <c r="T174" i="2"/>
  <c r="U174" i="2" s="1"/>
  <c r="V174" i="2" s="1"/>
  <c r="W174" i="2" s="1"/>
  <c r="X174" i="2" s="1"/>
  <c r="Y174" i="2" s="1"/>
  <c r="Z174" i="2" s="1"/>
  <c r="AA174" i="2" s="1"/>
  <c r="T173" i="2"/>
  <c r="U173" i="2" s="1"/>
  <c r="V173" i="2" s="1"/>
  <c r="W173" i="2" s="1"/>
  <c r="X173" i="2" s="1"/>
  <c r="Y173" i="2" s="1"/>
  <c r="Z173" i="2" s="1"/>
  <c r="AA173" i="2" s="1"/>
  <c r="T172" i="2"/>
  <c r="U172" i="2" s="1"/>
  <c r="V172" i="2" s="1"/>
  <c r="W172" i="2" s="1"/>
  <c r="X172" i="2" s="1"/>
  <c r="Y172" i="2" s="1"/>
  <c r="Z172" i="2" s="1"/>
  <c r="AA172" i="2" s="1"/>
  <c r="T171" i="2"/>
  <c r="U171" i="2" s="1"/>
  <c r="V171" i="2" s="1"/>
  <c r="W171" i="2" s="1"/>
  <c r="X171" i="2" s="1"/>
  <c r="Y171" i="2" s="1"/>
  <c r="Z171" i="2" s="1"/>
  <c r="AA171" i="2" s="1"/>
  <c r="T170" i="2"/>
  <c r="U170" i="2" s="1"/>
  <c r="V170" i="2" s="1"/>
  <c r="W170" i="2" s="1"/>
  <c r="X170" i="2" s="1"/>
  <c r="Y170" i="2" s="1"/>
  <c r="Z170" i="2" s="1"/>
  <c r="AA170" i="2" s="1"/>
  <c r="T169" i="2"/>
  <c r="U169" i="2" s="1"/>
  <c r="V169" i="2" s="1"/>
  <c r="W169" i="2" s="1"/>
  <c r="X169" i="2" s="1"/>
  <c r="Y169" i="2" s="1"/>
  <c r="Z169" i="2" s="1"/>
  <c r="AA169" i="2" s="1"/>
  <c r="T168" i="2"/>
  <c r="U168" i="2" s="1"/>
  <c r="V168" i="2" s="1"/>
  <c r="W168" i="2" s="1"/>
  <c r="X168" i="2" s="1"/>
  <c r="Y168" i="2" s="1"/>
  <c r="Z168" i="2" s="1"/>
  <c r="AA168" i="2" s="1"/>
  <c r="T167" i="2"/>
  <c r="U167" i="2" s="1"/>
  <c r="V167" i="2" s="1"/>
  <c r="W167" i="2" s="1"/>
  <c r="X167" i="2" s="1"/>
  <c r="Y167" i="2" s="1"/>
  <c r="Z167" i="2" s="1"/>
  <c r="AA167" i="2" s="1"/>
  <c r="T166" i="2"/>
  <c r="U166" i="2" s="1"/>
  <c r="V166" i="2" s="1"/>
  <c r="W166" i="2" s="1"/>
  <c r="X166" i="2" s="1"/>
  <c r="Y166" i="2" s="1"/>
  <c r="Z166" i="2" s="1"/>
  <c r="AA166" i="2" s="1"/>
  <c r="T165" i="2"/>
  <c r="U165" i="2" s="1"/>
  <c r="V165" i="2" s="1"/>
  <c r="W165" i="2" s="1"/>
  <c r="X165" i="2" s="1"/>
  <c r="Y165" i="2" s="1"/>
  <c r="Z165" i="2" s="1"/>
  <c r="AA165" i="2" s="1"/>
  <c r="T164" i="2"/>
  <c r="U164" i="2" s="1"/>
  <c r="V164" i="2" s="1"/>
  <c r="W164" i="2" s="1"/>
  <c r="X164" i="2" s="1"/>
  <c r="Y164" i="2" s="1"/>
  <c r="Z164" i="2" s="1"/>
  <c r="AA164" i="2" s="1"/>
  <c r="T163" i="2"/>
  <c r="U163" i="2" s="1"/>
  <c r="V163" i="2" s="1"/>
  <c r="W163" i="2" s="1"/>
  <c r="X163" i="2" s="1"/>
  <c r="Y163" i="2" s="1"/>
  <c r="Z163" i="2" s="1"/>
  <c r="AA163" i="2" s="1"/>
  <c r="T162" i="2"/>
  <c r="U162" i="2" s="1"/>
  <c r="V162" i="2" s="1"/>
  <c r="W162" i="2" s="1"/>
  <c r="X162" i="2" s="1"/>
  <c r="Y162" i="2" s="1"/>
  <c r="Z162" i="2" s="1"/>
  <c r="AA162" i="2" s="1"/>
  <c r="T161" i="2"/>
  <c r="U161" i="2" s="1"/>
  <c r="V161" i="2" s="1"/>
  <c r="W161" i="2" s="1"/>
  <c r="X161" i="2" s="1"/>
  <c r="Y161" i="2" s="1"/>
  <c r="Z161" i="2" s="1"/>
  <c r="AA161" i="2" s="1"/>
  <c r="T160" i="2"/>
  <c r="U160" i="2" s="1"/>
  <c r="V160" i="2" s="1"/>
  <c r="W160" i="2" s="1"/>
  <c r="X160" i="2" s="1"/>
  <c r="Y160" i="2" s="1"/>
  <c r="Z160" i="2" s="1"/>
  <c r="AA160" i="2" s="1"/>
  <c r="T159" i="2"/>
  <c r="U159" i="2" s="1"/>
  <c r="V159" i="2" s="1"/>
  <c r="W159" i="2" s="1"/>
  <c r="X159" i="2" s="1"/>
  <c r="Y159" i="2" s="1"/>
  <c r="Z159" i="2" s="1"/>
  <c r="AA159" i="2" s="1"/>
  <c r="T158" i="2"/>
  <c r="U158" i="2" s="1"/>
  <c r="V158" i="2" s="1"/>
  <c r="W158" i="2" s="1"/>
  <c r="X158" i="2" s="1"/>
  <c r="Y158" i="2" s="1"/>
  <c r="Z158" i="2" s="1"/>
  <c r="AA158" i="2" s="1"/>
  <c r="T157" i="2"/>
  <c r="U157" i="2" s="1"/>
  <c r="V157" i="2" s="1"/>
  <c r="W157" i="2" s="1"/>
  <c r="X157" i="2" s="1"/>
  <c r="Y157" i="2" s="1"/>
  <c r="Z157" i="2" s="1"/>
  <c r="AA157" i="2" s="1"/>
  <c r="T156" i="2"/>
  <c r="U156" i="2" s="1"/>
  <c r="V156" i="2" s="1"/>
  <c r="W156" i="2" s="1"/>
  <c r="X156" i="2" s="1"/>
  <c r="Y156" i="2" s="1"/>
  <c r="Z156" i="2" s="1"/>
  <c r="AA156" i="2" s="1"/>
  <c r="T155" i="2"/>
  <c r="U155" i="2" s="1"/>
  <c r="V155" i="2" s="1"/>
  <c r="W155" i="2" s="1"/>
  <c r="X155" i="2" s="1"/>
  <c r="Y155" i="2" s="1"/>
  <c r="Z155" i="2" s="1"/>
  <c r="AA155" i="2" s="1"/>
  <c r="T154" i="2"/>
  <c r="U154" i="2" s="1"/>
  <c r="V154" i="2" s="1"/>
  <c r="W154" i="2" s="1"/>
  <c r="X154" i="2" s="1"/>
  <c r="Y154" i="2" s="1"/>
  <c r="Z154" i="2" s="1"/>
  <c r="AA154" i="2" s="1"/>
  <c r="T153" i="2"/>
  <c r="U153" i="2" s="1"/>
  <c r="V153" i="2" s="1"/>
  <c r="W153" i="2" s="1"/>
  <c r="X153" i="2" s="1"/>
  <c r="Y153" i="2" s="1"/>
  <c r="Z153" i="2" s="1"/>
  <c r="AA153" i="2" s="1"/>
  <c r="T152" i="2"/>
  <c r="U152" i="2" s="1"/>
  <c r="V152" i="2" s="1"/>
  <c r="W152" i="2" s="1"/>
  <c r="X152" i="2" s="1"/>
  <c r="Y152" i="2" s="1"/>
  <c r="Z152" i="2" s="1"/>
  <c r="AA152" i="2" s="1"/>
  <c r="T151" i="2"/>
  <c r="U151" i="2" s="1"/>
  <c r="V151" i="2" s="1"/>
  <c r="W151" i="2" s="1"/>
  <c r="X151" i="2" s="1"/>
  <c r="Y151" i="2" s="1"/>
  <c r="Z151" i="2" s="1"/>
  <c r="AA151" i="2" s="1"/>
  <c r="T150" i="2"/>
  <c r="U150" i="2" s="1"/>
  <c r="V150" i="2" s="1"/>
  <c r="W150" i="2" s="1"/>
  <c r="X150" i="2" s="1"/>
  <c r="Y150" i="2" s="1"/>
  <c r="Z150" i="2" s="1"/>
  <c r="AA150" i="2" s="1"/>
  <c r="T149" i="2"/>
  <c r="U149" i="2" s="1"/>
  <c r="V149" i="2" s="1"/>
  <c r="W149" i="2" s="1"/>
  <c r="X149" i="2" s="1"/>
  <c r="Y149" i="2" s="1"/>
  <c r="Z149" i="2" s="1"/>
  <c r="AA149" i="2" s="1"/>
  <c r="T148" i="2"/>
  <c r="U148" i="2" s="1"/>
  <c r="V148" i="2" s="1"/>
  <c r="W148" i="2" s="1"/>
  <c r="X148" i="2" s="1"/>
  <c r="Y148" i="2" s="1"/>
  <c r="Z148" i="2" s="1"/>
  <c r="AA148" i="2" s="1"/>
  <c r="T147" i="2"/>
  <c r="U147" i="2" s="1"/>
  <c r="V147" i="2" s="1"/>
  <c r="W147" i="2" s="1"/>
  <c r="X147" i="2" s="1"/>
  <c r="Y147" i="2" s="1"/>
  <c r="Z147" i="2" s="1"/>
  <c r="AA147" i="2" s="1"/>
  <c r="T146" i="2"/>
  <c r="U146" i="2" s="1"/>
  <c r="V146" i="2" s="1"/>
  <c r="W146" i="2" s="1"/>
  <c r="X146" i="2" s="1"/>
  <c r="Y146" i="2" s="1"/>
  <c r="Z146" i="2" s="1"/>
  <c r="AA146" i="2" s="1"/>
  <c r="T145" i="2"/>
  <c r="U145" i="2" s="1"/>
  <c r="V145" i="2" s="1"/>
  <c r="W145" i="2" s="1"/>
  <c r="X145" i="2" s="1"/>
  <c r="Y145" i="2" s="1"/>
  <c r="Z145" i="2" s="1"/>
  <c r="AA145" i="2" s="1"/>
  <c r="T144" i="2"/>
  <c r="U144" i="2" s="1"/>
  <c r="V144" i="2" s="1"/>
  <c r="W144" i="2" s="1"/>
  <c r="X144" i="2" s="1"/>
  <c r="Y144" i="2" s="1"/>
  <c r="Z144" i="2" s="1"/>
  <c r="AA144" i="2" s="1"/>
  <c r="T143" i="2"/>
  <c r="U143" i="2" s="1"/>
  <c r="V143" i="2" s="1"/>
  <c r="W143" i="2" s="1"/>
  <c r="X143" i="2" s="1"/>
  <c r="Y143" i="2" s="1"/>
  <c r="Z143" i="2" s="1"/>
  <c r="AA143" i="2" s="1"/>
  <c r="T142" i="2"/>
  <c r="U142" i="2" s="1"/>
  <c r="V142" i="2" s="1"/>
  <c r="W142" i="2" s="1"/>
  <c r="X142" i="2" s="1"/>
  <c r="Y142" i="2" s="1"/>
  <c r="Z142" i="2" s="1"/>
  <c r="AA142" i="2" s="1"/>
  <c r="T141" i="2"/>
  <c r="U141" i="2" s="1"/>
  <c r="V141" i="2" s="1"/>
  <c r="W141" i="2" s="1"/>
  <c r="X141" i="2" s="1"/>
  <c r="Y141" i="2" s="1"/>
  <c r="Z141" i="2" s="1"/>
  <c r="AA141" i="2" s="1"/>
  <c r="T140" i="2"/>
  <c r="U140" i="2" s="1"/>
  <c r="V140" i="2" s="1"/>
  <c r="W140" i="2" s="1"/>
  <c r="X140" i="2" s="1"/>
  <c r="Y140" i="2" s="1"/>
  <c r="Z140" i="2" s="1"/>
  <c r="AA140" i="2" s="1"/>
  <c r="T139" i="2"/>
  <c r="U139" i="2" s="1"/>
  <c r="V139" i="2" s="1"/>
  <c r="W139" i="2" s="1"/>
  <c r="X139" i="2" s="1"/>
  <c r="Y139" i="2" s="1"/>
  <c r="Z139" i="2" s="1"/>
  <c r="AA139" i="2" s="1"/>
  <c r="T138" i="2"/>
  <c r="U138" i="2" s="1"/>
  <c r="V138" i="2" s="1"/>
  <c r="W138" i="2" s="1"/>
  <c r="X138" i="2" s="1"/>
  <c r="Y138" i="2" s="1"/>
  <c r="Z138" i="2" s="1"/>
  <c r="AA138" i="2" s="1"/>
  <c r="T137" i="2"/>
  <c r="U137" i="2" s="1"/>
  <c r="V137" i="2" s="1"/>
  <c r="W137" i="2" s="1"/>
  <c r="X137" i="2" s="1"/>
  <c r="Y137" i="2" s="1"/>
  <c r="Z137" i="2" s="1"/>
  <c r="AA137" i="2" s="1"/>
  <c r="T136" i="2"/>
  <c r="U136" i="2" s="1"/>
  <c r="V136" i="2" s="1"/>
  <c r="W136" i="2" s="1"/>
  <c r="X136" i="2" s="1"/>
  <c r="Y136" i="2" s="1"/>
  <c r="Z136" i="2" s="1"/>
  <c r="AA136" i="2" s="1"/>
  <c r="T135" i="2"/>
  <c r="U135" i="2" s="1"/>
  <c r="V135" i="2" s="1"/>
  <c r="W135" i="2" s="1"/>
  <c r="X135" i="2" s="1"/>
  <c r="Y135" i="2" s="1"/>
  <c r="Z135" i="2" s="1"/>
  <c r="AA135" i="2" s="1"/>
  <c r="T134" i="2"/>
  <c r="U134" i="2" s="1"/>
  <c r="V134" i="2" s="1"/>
  <c r="W134" i="2" s="1"/>
  <c r="X134" i="2" s="1"/>
  <c r="Y134" i="2" s="1"/>
  <c r="Z134" i="2" s="1"/>
  <c r="AA134" i="2" s="1"/>
  <c r="T133" i="2"/>
  <c r="U133" i="2" s="1"/>
  <c r="V133" i="2" s="1"/>
  <c r="W133" i="2" s="1"/>
  <c r="X133" i="2" s="1"/>
  <c r="Y133" i="2" s="1"/>
  <c r="Z133" i="2" s="1"/>
  <c r="AA133" i="2" s="1"/>
  <c r="T132" i="2"/>
  <c r="U132" i="2" s="1"/>
  <c r="V132" i="2" s="1"/>
  <c r="W132" i="2" s="1"/>
  <c r="X132" i="2" s="1"/>
  <c r="Y132" i="2" s="1"/>
  <c r="Z132" i="2" s="1"/>
  <c r="AA132" i="2" s="1"/>
  <c r="T131" i="2"/>
  <c r="U131" i="2" s="1"/>
  <c r="V131" i="2" s="1"/>
  <c r="W131" i="2" s="1"/>
  <c r="X131" i="2" s="1"/>
  <c r="Y131" i="2" s="1"/>
  <c r="Z131" i="2" s="1"/>
  <c r="AA131" i="2" s="1"/>
  <c r="T130" i="2"/>
  <c r="U130" i="2" s="1"/>
  <c r="V130" i="2" s="1"/>
  <c r="W130" i="2" s="1"/>
  <c r="X130" i="2" s="1"/>
  <c r="Y130" i="2" s="1"/>
  <c r="Z130" i="2" s="1"/>
  <c r="AA130" i="2" s="1"/>
  <c r="T129" i="2"/>
  <c r="U129" i="2" s="1"/>
  <c r="V129" i="2" s="1"/>
  <c r="W129" i="2" s="1"/>
  <c r="X129" i="2" s="1"/>
  <c r="Y129" i="2" s="1"/>
  <c r="Z129" i="2" s="1"/>
  <c r="AA129" i="2" s="1"/>
  <c r="T128" i="2"/>
  <c r="U128" i="2" s="1"/>
  <c r="V128" i="2" s="1"/>
  <c r="W128" i="2" s="1"/>
  <c r="X128" i="2" s="1"/>
  <c r="Y128" i="2" s="1"/>
  <c r="Z128" i="2" s="1"/>
  <c r="AA128" i="2" s="1"/>
  <c r="T127" i="2"/>
  <c r="U127" i="2" s="1"/>
  <c r="V127" i="2" s="1"/>
  <c r="W127" i="2" s="1"/>
  <c r="X127" i="2" s="1"/>
  <c r="Y127" i="2" s="1"/>
  <c r="Z127" i="2" s="1"/>
  <c r="AA127" i="2" s="1"/>
  <c r="T126" i="2"/>
  <c r="U126" i="2" s="1"/>
  <c r="V126" i="2" s="1"/>
  <c r="W126" i="2" s="1"/>
  <c r="X126" i="2" s="1"/>
  <c r="Y126" i="2" s="1"/>
  <c r="Z126" i="2" s="1"/>
  <c r="AA126" i="2" s="1"/>
  <c r="T125" i="2"/>
  <c r="U125" i="2" s="1"/>
  <c r="V125" i="2" s="1"/>
  <c r="W125" i="2" s="1"/>
  <c r="X125" i="2" s="1"/>
  <c r="Y125" i="2" s="1"/>
  <c r="Z125" i="2" s="1"/>
  <c r="AA125" i="2" s="1"/>
  <c r="T124" i="2"/>
  <c r="U124" i="2" s="1"/>
  <c r="V124" i="2" s="1"/>
  <c r="W124" i="2" s="1"/>
  <c r="X124" i="2" s="1"/>
  <c r="Y124" i="2" s="1"/>
  <c r="Z124" i="2" s="1"/>
  <c r="AA124" i="2" s="1"/>
  <c r="T123" i="2"/>
  <c r="U123" i="2" s="1"/>
  <c r="V123" i="2" s="1"/>
  <c r="W123" i="2" s="1"/>
  <c r="X123" i="2" s="1"/>
  <c r="Y123" i="2" s="1"/>
  <c r="Z123" i="2" s="1"/>
  <c r="AA123" i="2" s="1"/>
  <c r="T122" i="2"/>
  <c r="U122" i="2" s="1"/>
  <c r="V122" i="2" s="1"/>
  <c r="W122" i="2" s="1"/>
  <c r="X122" i="2" s="1"/>
  <c r="Y122" i="2" s="1"/>
  <c r="Z122" i="2" s="1"/>
  <c r="AA122" i="2" s="1"/>
  <c r="T121" i="2"/>
  <c r="U121" i="2" s="1"/>
  <c r="V121" i="2" s="1"/>
  <c r="W121" i="2" s="1"/>
  <c r="X121" i="2" s="1"/>
  <c r="Y121" i="2" s="1"/>
  <c r="Z121" i="2" s="1"/>
  <c r="AA121" i="2" s="1"/>
  <c r="T120" i="2"/>
  <c r="U120" i="2" s="1"/>
  <c r="V120" i="2" s="1"/>
  <c r="W120" i="2" s="1"/>
  <c r="X120" i="2" s="1"/>
  <c r="Y120" i="2" s="1"/>
  <c r="Z120" i="2" s="1"/>
  <c r="AA120" i="2" s="1"/>
  <c r="T119" i="2"/>
  <c r="U119" i="2" s="1"/>
  <c r="V119" i="2" s="1"/>
  <c r="W119" i="2" s="1"/>
  <c r="X119" i="2" s="1"/>
  <c r="Y119" i="2" s="1"/>
  <c r="Z119" i="2" s="1"/>
  <c r="AA119" i="2" s="1"/>
  <c r="T118" i="2"/>
  <c r="U118" i="2" s="1"/>
  <c r="V118" i="2" s="1"/>
  <c r="W118" i="2" s="1"/>
  <c r="X118" i="2" s="1"/>
  <c r="Y118" i="2" s="1"/>
  <c r="Z118" i="2" s="1"/>
  <c r="AA118" i="2" s="1"/>
  <c r="T117" i="2"/>
  <c r="U117" i="2" s="1"/>
  <c r="V117" i="2" s="1"/>
  <c r="W117" i="2" s="1"/>
  <c r="X117" i="2" s="1"/>
  <c r="Y117" i="2" s="1"/>
  <c r="Z117" i="2" s="1"/>
  <c r="AA117" i="2" s="1"/>
  <c r="T116" i="2"/>
  <c r="U116" i="2" s="1"/>
  <c r="V116" i="2" s="1"/>
  <c r="W116" i="2" s="1"/>
  <c r="X116" i="2" s="1"/>
  <c r="Y116" i="2" s="1"/>
  <c r="Z116" i="2" s="1"/>
  <c r="AA116" i="2" s="1"/>
  <c r="T115" i="2"/>
  <c r="U115" i="2" s="1"/>
  <c r="V115" i="2" s="1"/>
  <c r="W115" i="2" s="1"/>
  <c r="X115" i="2" s="1"/>
  <c r="Y115" i="2" s="1"/>
  <c r="Z115" i="2" s="1"/>
  <c r="AA115" i="2" s="1"/>
  <c r="T114" i="2"/>
  <c r="U114" i="2" s="1"/>
  <c r="V114" i="2" s="1"/>
  <c r="W114" i="2" s="1"/>
  <c r="X114" i="2" s="1"/>
  <c r="Y114" i="2" s="1"/>
  <c r="Z114" i="2" s="1"/>
  <c r="AA114" i="2" s="1"/>
  <c r="T113" i="2"/>
  <c r="U113" i="2" s="1"/>
  <c r="V113" i="2" s="1"/>
  <c r="W113" i="2" s="1"/>
  <c r="X113" i="2" s="1"/>
  <c r="Y113" i="2" s="1"/>
  <c r="Z113" i="2" s="1"/>
  <c r="AA113" i="2" s="1"/>
  <c r="T112" i="2"/>
  <c r="U112" i="2" s="1"/>
  <c r="V112" i="2" s="1"/>
  <c r="W112" i="2" s="1"/>
  <c r="X112" i="2" s="1"/>
  <c r="Y112" i="2" s="1"/>
  <c r="Z112" i="2" s="1"/>
  <c r="AA112" i="2" s="1"/>
  <c r="T111" i="2"/>
  <c r="U111" i="2" s="1"/>
  <c r="V111" i="2" s="1"/>
  <c r="W111" i="2" s="1"/>
  <c r="X111" i="2" s="1"/>
  <c r="Y111" i="2" s="1"/>
  <c r="Z111" i="2" s="1"/>
  <c r="AA111" i="2" s="1"/>
  <c r="T110" i="2"/>
  <c r="U110" i="2" s="1"/>
  <c r="V110" i="2" s="1"/>
  <c r="W110" i="2" s="1"/>
  <c r="X110" i="2" s="1"/>
  <c r="Y110" i="2" s="1"/>
  <c r="Z110" i="2" s="1"/>
  <c r="AA110" i="2" s="1"/>
  <c r="T109" i="2"/>
  <c r="U109" i="2" s="1"/>
  <c r="V109" i="2" s="1"/>
  <c r="W109" i="2" s="1"/>
  <c r="X109" i="2" s="1"/>
  <c r="Y109" i="2" s="1"/>
  <c r="Z109" i="2" s="1"/>
  <c r="AA109" i="2" s="1"/>
  <c r="T108" i="2"/>
  <c r="U108" i="2" s="1"/>
  <c r="V108" i="2" s="1"/>
  <c r="W108" i="2" s="1"/>
  <c r="X108" i="2" s="1"/>
  <c r="Y108" i="2" s="1"/>
  <c r="Z108" i="2" s="1"/>
  <c r="AA108" i="2" s="1"/>
  <c r="T107" i="2"/>
  <c r="U107" i="2" s="1"/>
  <c r="V107" i="2" s="1"/>
  <c r="W107" i="2" s="1"/>
  <c r="X107" i="2" s="1"/>
  <c r="Y107" i="2" s="1"/>
  <c r="Z107" i="2" s="1"/>
  <c r="AA107" i="2" s="1"/>
  <c r="T106" i="2"/>
  <c r="U106" i="2" s="1"/>
  <c r="V106" i="2" s="1"/>
  <c r="W106" i="2" s="1"/>
  <c r="X106" i="2" s="1"/>
  <c r="Y106" i="2" s="1"/>
  <c r="T105" i="2"/>
  <c r="U105" i="2" s="1"/>
  <c r="V105" i="2" s="1"/>
  <c r="W105" i="2" s="1"/>
  <c r="X105" i="2" s="1"/>
  <c r="Y105" i="2" s="1"/>
  <c r="Z105" i="2" s="1"/>
  <c r="AA105" i="2" s="1"/>
  <c r="T104" i="2"/>
  <c r="U104" i="2" s="1"/>
  <c r="V104" i="2" s="1"/>
  <c r="W104" i="2" s="1"/>
  <c r="X104" i="2" s="1"/>
  <c r="Y104" i="2" s="1"/>
  <c r="Z104" i="2" s="1"/>
  <c r="AA104" i="2" s="1"/>
  <c r="T103" i="2"/>
  <c r="U103" i="2" s="1"/>
  <c r="V103" i="2" s="1"/>
  <c r="W103" i="2" s="1"/>
  <c r="X103" i="2" s="1"/>
  <c r="Y103" i="2" s="1"/>
  <c r="Z103" i="2" s="1"/>
  <c r="AA103" i="2" s="1"/>
  <c r="T102" i="2"/>
  <c r="U102" i="2" s="1"/>
  <c r="V102" i="2" s="1"/>
  <c r="W102" i="2" s="1"/>
  <c r="X102" i="2" s="1"/>
  <c r="Y102" i="2" s="1"/>
  <c r="Z102" i="2" s="1"/>
  <c r="AA102" i="2" s="1"/>
  <c r="T101" i="2"/>
  <c r="U101" i="2" s="1"/>
  <c r="V101" i="2" s="1"/>
  <c r="W101" i="2" s="1"/>
  <c r="X101" i="2" s="1"/>
  <c r="Y101" i="2" s="1"/>
  <c r="Z101" i="2" s="1"/>
  <c r="AA101" i="2" s="1"/>
  <c r="T100" i="2"/>
  <c r="U100" i="2" s="1"/>
  <c r="V100" i="2" s="1"/>
  <c r="W100" i="2" s="1"/>
  <c r="X100" i="2" s="1"/>
  <c r="Y100" i="2" s="1"/>
  <c r="Z100" i="2" s="1"/>
  <c r="AA100" i="2" s="1"/>
  <c r="T99" i="2"/>
  <c r="U99" i="2" s="1"/>
  <c r="V99" i="2" s="1"/>
  <c r="W99" i="2" s="1"/>
  <c r="X99" i="2" s="1"/>
  <c r="Y99" i="2" s="1"/>
  <c r="Z99" i="2" s="1"/>
  <c r="AA99" i="2" s="1"/>
  <c r="T98" i="2"/>
  <c r="U98" i="2" s="1"/>
  <c r="V98" i="2" s="1"/>
  <c r="W98" i="2" s="1"/>
  <c r="X98" i="2" s="1"/>
  <c r="Y98" i="2" s="1"/>
  <c r="Z98" i="2" s="1"/>
  <c r="AA98" i="2" s="1"/>
  <c r="T97" i="2"/>
  <c r="U97" i="2" s="1"/>
  <c r="V97" i="2" s="1"/>
  <c r="W97" i="2" s="1"/>
  <c r="X97" i="2" s="1"/>
  <c r="Y97" i="2" s="1"/>
  <c r="Z97" i="2" s="1"/>
  <c r="AA97" i="2" s="1"/>
  <c r="T96" i="2"/>
  <c r="U96" i="2" s="1"/>
  <c r="V96" i="2" s="1"/>
  <c r="W96" i="2" s="1"/>
  <c r="X96" i="2" s="1"/>
  <c r="Y96" i="2" s="1"/>
  <c r="Z96" i="2" s="1"/>
  <c r="AA96" i="2" s="1"/>
  <c r="T95" i="2"/>
  <c r="U95" i="2" s="1"/>
  <c r="V95" i="2" s="1"/>
  <c r="W95" i="2" s="1"/>
  <c r="X95" i="2" s="1"/>
  <c r="Y95" i="2" s="1"/>
  <c r="Z95" i="2" s="1"/>
  <c r="AA95" i="2" s="1"/>
  <c r="T94" i="2"/>
  <c r="U94" i="2" s="1"/>
  <c r="V94" i="2" s="1"/>
  <c r="W94" i="2" s="1"/>
  <c r="X94" i="2" s="1"/>
  <c r="Y94" i="2" s="1"/>
  <c r="Z94" i="2" s="1"/>
  <c r="AA94" i="2" s="1"/>
  <c r="T93" i="2"/>
  <c r="U93" i="2" s="1"/>
  <c r="V93" i="2" s="1"/>
  <c r="W93" i="2" s="1"/>
  <c r="X93" i="2" s="1"/>
  <c r="Y93" i="2" s="1"/>
  <c r="Z93" i="2" s="1"/>
  <c r="AA93" i="2" s="1"/>
  <c r="T92" i="2"/>
  <c r="U92" i="2" s="1"/>
  <c r="V92" i="2" s="1"/>
  <c r="W92" i="2" s="1"/>
  <c r="X92" i="2" s="1"/>
  <c r="Y92" i="2" s="1"/>
  <c r="Z92" i="2" s="1"/>
  <c r="AA92" i="2" s="1"/>
  <c r="T91" i="2"/>
  <c r="U91" i="2" s="1"/>
  <c r="V91" i="2" s="1"/>
  <c r="W91" i="2" s="1"/>
  <c r="X91" i="2" s="1"/>
  <c r="Y91" i="2" s="1"/>
  <c r="Z91" i="2" s="1"/>
  <c r="AA91" i="2" s="1"/>
  <c r="T90" i="2"/>
  <c r="U90" i="2" s="1"/>
  <c r="V90" i="2" s="1"/>
  <c r="W90" i="2" s="1"/>
  <c r="X90" i="2" s="1"/>
  <c r="Y90" i="2" s="1"/>
  <c r="Z90" i="2" s="1"/>
  <c r="AA90" i="2" s="1"/>
  <c r="T89" i="2"/>
  <c r="U89" i="2" s="1"/>
  <c r="V89" i="2" s="1"/>
  <c r="W89" i="2" s="1"/>
  <c r="X89" i="2" s="1"/>
  <c r="Y89" i="2" s="1"/>
  <c r="Z89" i="2" s="1"/>
  <c r="AA89" i="2" s="1"/>
  <c r="T88" i="2"/>
  <c r="U88" i="2" s="1"/>
  <c r="V88" i="2" s="1"/>
  <c r="W88" i="2" s="1"/>
  <c r="X88" i="2" s="1"/>
  <c r="Y88" i="2" s="1"/>
  <c r="Z88" i="2" s="1"/>
  <c r="AA88" i="2" s="1"/>
  <c r="T87" i="2"/>
  <c r="U87" i="2" s="1"/>
  <c r="V87" i="2" s="1"/>
  <c r="W87" i="2" s="1"/>
  <c r="X87" i="2" s="1"/>
  <c r="Y87" i="2" s="1"/>
  <c r="Z87" i="2" s="1"/>
  <c r="AA87" i="2" s="1"/>
  <c r="T86" i="2"/>
  <c r="U86" i="2" s="1"/>
  <c r="V86" i="2" s="1"/>
  <c r="W86" i="2" s="1"/>
  <c r="X86" i="2" s="1"/>
  <c r="Y86" i="2" s="1"/>
  <c r="Z86" i="2" s="1"/>
  <c r="AA86" i="2" s="1"/>
  <c r="T85" i="2"/>
  <c r="U85" i="2" s="1"/>
  <c r="V85" i="2" s="1"/>
  <c r="W85" i="2" s="1"/>
  <c r="X85" i="2" s="1"/>
  <c r="Y85" i="2" s="1"/>
  <c r="Z85" i="2" s="1"/>
  <c r="AA85" i="2" s="1"/>
  <c r="T84" i="2"/>
  <c r="U84" i="2" s="1"/>
  <c r="V84" i="2" s="1"/>
  <c r="W84" i="2" s="1"/>
  <c r="X84" i="2" s="1"/>
  <c r="Y84" i="2" s="1"/>
  <c r="Z84" i="2" s="1"/>
  <c r="AA84" i="2" s="1"/>
  <c r="T83" i="2"/>
  <c r="U83" i="2" s="1"/>
  <c r="V83" i="2" s="1"/>
  <c r="W83" i="2" s="1"/>
  <c r="X83" i="2" s="1"/>
  <c r="Y83" i="2" s="1"/>
  <c r="Z83" i="2" s="1"/>
  <c r="AA83" i="2" s="1"/>
  <c r="T82" i="2"/>
  <c r="U82" i="2" s="1"/>
  <c r="V82" i="2" s="1"/>
  <c r="W82" i="2" s="1"/>
  <c r="X82" i="2" s="1"/>
  <c r="Y82" i="2" s="1"/>
  <c r="Z82" i="2" s="1"/>
  <c r="AA82" i="2" s="1"/>
  <c r="T81" i="2"/>
  <c r="U81" i="2" s="1"/>
  <c r="V81" i="2" s="1"/>
  <c r="W81" i="2" s="1"/>
  <c r="X81" i="2" s="1"/>
  <c r="Y81" i="2" s="1"/>
  <c r="Z81" i="2" s="1"/>
  <c r="AA81" i="2" s="1"/>
  <c r="T80" i="2"/>
  <c r="U80" i="2" s="1"/>
  <c r="V80" i="2" s="1"/>
  <c r="W80" i="2" s="1"/>
  <c r="X80" i="2" s="1"/>
  <c r="Y80" i="2" s="1"/>
  <c r="Z80" i="2" s="1"/>
  <c r="AA80" i="2" s="1"/>
  <c r="T79" i="2"/>
  <c r="U79" i="2" s="1"/>
  <c r="V79" i="2" s="1"/>
  <c r="W79" i="2" s="1"/>
  <c r="X79" i="2" s="1"/>
  <c r="Y79" i="2" s="1"/>
  <c r="Z79" i="2" s="1"/>
  <c r="AA79" i="2" s="1"/>
  <c r="T78" i="2"/>
  <c r="U78" i="2" s="1"/>
  <c r="V78" i="2" s="1"/>
  <c r="W78" i="2" s="1"/>
  <c r="X78" i="2" s="1"/>
  <c r="Y78" i="2" s="1"/>
  <c r="Z78" i="2" s="1"/>
  <c r="AA78" i="2" s="1"/>
  <c r="T77" i="2"/>
  <c r="U77" i="2" s="1"/>
  <c r="V77" i="2" s="1"/>
  <c r="W77" i="2" s="1"/>
  <c r="X77" i="2" s="1"/>
  <c r="Y77" i="2" s="1"/>
  <c r="Z77" i="2" s="1"/>
  <c r="AA77" i="2" s="1"/>
  <c r="T76" i="2"/>
  <c r="U76" i="2" s="1"/>
  <c r="V76" i="2" s="1"/>
  <c r="W76" i="2" s="1"/>
  <c r="X76" i="2" s="1"/>
  <c r="Y76" i="2" s="1"/>
  <c r="Z76" i="2" s="1"/>
  <c r="AA76" i="2" s="1"/>
  <c r="T75" i="2"/>
  <c r="U75" i="2" s="1"/>
  <c r="V75" i="2" s="1"/>
  <c r="W75" i="2" s="1"/>
  <c r="X75" i="2" s="1"/>
  <c r="Y75" i="2" s="1"/>
  <c r="Z75" i="2" s="1"/>
  <c r="AA75" i="2" s="1"/>
  <c r="T74" i="2"/>
  <c r="U74" i="2" s="1"/>
  <c r="V74" i="2" s="1"/>
  <c r="W74" i="2" s="1"/>
  <c r="X74" i="2" s="1"/>
  <c r="Y74" i="2" s="1"/>
  <c r="Z74" i="2" s="1"/>
  <c r="AA74" i="2" s="1"/>
  <c r="T73" i="2"/>
  <c r="U73" i="2" s="1"/>
  <c r="V73" i="2" s="1"/>
  <c r="W73" i="2" s="1"/>
  <c r="X73" i="2" s="1"/>
  <c r="Y73" i="2" s="1"/>
  <c r="Z73" i="2" s="1"/>
  <c r="AA73" i="2" s="1"/>
  <c r="T72" i="2"/>
  <c r="U72" i="2" s="1"/>
  <c r="V72" i="2" s="1"/>
  <c r="W72" i="2" s="1"/>
  <c r="X72" i="2" s="1"/>
  <c r="Y72" i="2" s="1"/>
  <c r="Z72" i="2" s="1"/>
  <c r="AA72" i="2" s="1"/>
  <c r="T71" i="2"/>
  <c r="U71" i="2" s="1"/>
  <c r="V71" i="2" s="1"/>
  <c r="W71" i="2" s="1"/>
  <c r="X71" i="2" s="1"/>
  <c r="Y71" i="2" s="1"/>
  <c r="Z71" i="2" s="1"/>
  <c r="AA71" i="2" s="1"/>
  <c r="T70" i="2"/>
  <c r="U70" i="2" s="1"/>
  <c r="V70" i="2" s="1"/>
  <c r="W70" i="2" s="1"/>
  <c r="X70" i="2" s="1"/>
  <c r="Y70" i="2" s="1"/>
  <c r="Z70" i="2" s="1"/>
  <c r="AA70" i="2" s="1"/>
  <c r="T69" i="2"/>
  <c r="U69" i="2" s="1"/>
  <c r="V69" i="2" s="1"/>
  <c r="W69" i="2" s="1"/>
  <c r="X69" i="2" s="1"/>
  <c r="Y69" i="2" s="1"/>
  <c r="Z69" i="2" s="1"/>
  <c r="AA69" i="2" s="1"/>
  <c r="T68" i="2"/>
  <c r="U68" i="2" s="1"/>
  <c r="V68" i="2" s="1"/>
  <c r="W68" i="2" s="1"/>
  <c r="X68" i="2" s="1"/>
  <c r="Y68" i="2" s="1"/>
  <c r="Z68" i="2" s="1"/>
  <c r="AA68" i="2" s="1"/>
  <c r="T67" i="2"/>
  <c r="U67" i="2" s="1"/>
  <c r="V67" i="2" s="1"/>
  <c r="W67" i="2" s="1"/>
  <c r="X67" i="2" s="1"/>
  <c r="Y67" i="2" s="1"/>
  <c r="Z67" i="2" s="1"/>
  <c r="AA67" i="2" s="1"/>
  <c r="T66" i="2"/>
  <c r="U66" i="2" s="1"/>
  <c r="V66" i="2" s="1"/>
  <c r="W66" i="2" s="1"/>
  <c r="X66" i="2" s="1"/>
  <c r="Y66" i="2" s="1"/>
  <c r="Z66" i="2" s="1"/>
  <c r="AA66" i="2" s="1"/>
  <c r="T65" i="2"/>
  <c r="U65" i="2" s="1"/>
  <c r="V65" i="2" s="1"/>
  <c r="W65" i="2" s="1"/>
  <c r="X65" i="2" s="1"/>
  <c r="Y65" i="2" s="1"/>
  <c r="Z65" i="2" s="1"/>
  <c r="AA65" i="2" s="1"/>
  <c r="T64" i="2"/>
  <c r="U64" i="2" s="1"/>
  <c r="V64" i="2" s="1"/>
  <c r="W64" i="2" s="1"/>
  <c r="X64" i="2" s="1"/>
  <c r="Y64" i="2" s="1"/>
  <c r="Z64" i="2" s="1"/>
  <c r="AA64" i="2" s="1"/>
  <c r="T63" i="2"/>
  <c r="U63" i="2" s="1"/>
  <c r="V63" i="2" s="1"/>
  <c r="W63" i="2" s="1"/>
  <c r="X63" i="2" s="1"/>
  <c r="Y63" i="2" s="1"/>
  <c r="Z63" i="2" s="1"/>
  <c r="AA63" i="2" s="1"/>
  <c r="T62" i="2"/>
  <c r="U62" i="2" s="1"/>
  <c r="V62" i="2" s="1"/>
  <c r="W62" i="2" s="1"/>
  <c r="X62" i="2" s="1"/>
  <c r="Y62" i="2" s="1"/>
  <c r="Z62" i="2" s="1"/>
  <c r="AA62" i="2" s="1"/>
  <c r="T61" i="2"/>
  <c r="U61" i="2" s="1"/>
  <c r="V61" i="2" s="1"/>
  <c r="W61" i="2" s="1"/>
  <c r="X61" i="2" s="1"/>
  <c r="Y61" i="2" s="1"/>
  <c r="Z61" i="2" s="1"/>
  <c r="AA61" i="2" s="1"/>
  <c r="T60" i="2"/>
  <c r="U60" i="2" s="1"/>
  <c r="V60" i="2" s="1"/>
  <c r="W60" i="2" s="1"/>
  <c r="X60" i="2" s="1"/>
  <c r="Y60" i="2" s="1"/>
  <c r="Z60" i="2" s="1"/>
  <c r="AA60" i="2" s="1"/>
  <c r="T59" i="2"/>
  <c r="U59" i="2" s="1"/>
  <c r="V59" i="2" s="1"/>
  <c r="W59" i="2" s="1"/>
  <c r="X59" i="2" s="1"/>
  <c r="Y59" i="2" s="1"/>
  <c r="Z59" i="2" s="1"/>
  <c r="AA59" i="2" s="1"/>
  <c r="T58" i="2"/>
  <c r="U58" i="2" s="1"/>
  <c r="V58" i="2" s="1"/>
  <c r="W58" i="2" s="1"/>
  <c r="X58" i="2" s="1"/>
  <c r="Y58" i="2" s="1"/>
  <c r="Z58" i="2" s="1"/>
  <c r="AA58" i="2" s="1"/>
  <c r="T57" i="2"/>
  <c r="U57" i="2" s="1"/>
  <c r="V57" i="2" s="1"/>
  <c r="W57" i="2" s="1"/>
  <c r="X57" i="2" s="1"/>
  <c r="Y57" i="2" s="1"/>
  <c r="Z57" i="2" s="1"/>
  <c r="AA57" i="2" s="1"/>
  <c r="T56" i="2"/>
  <c r="U56" i="2" s="1"/>
  <c r="V56" i="2" s="1"/>
  <c r="W56" i="2" s="1"/>
  <c r="X56" i="2" s="1"/>
  <c r="Y56" i="2" s="1"/>
  <c r="T55" i="2"/>
  <c r="U55" i="2" s="1"/>
  <c r="V55" i="2" s="1"/>
  <c r="W55" i="2" s="1"/>
  <c r="X55" i="2" s="1"/>
  <c r="Y55" i="2" s="1"/>
  <c r="Z55" i="2" s="1"/>
  <c r="AA55" i="2" s="1"/>
  <c r="T54" i="2"/>
  <c r="U54" i="2" s="1"/>
  <c r="V54" i="2" s="1"/>
  <c r="W54" i="2" s="1"/>
  <c r="X54" i="2" s="1"/>
  <c r="Y54" i="2" s="1"/>
  <c r="Z54" i="2" s="1"/>
  <c r="AA54" i="2" s="1"/>
  <c r="T53" i="2"/>
  <c r="U53" i="2" s="1"/>
  <c r="V53" i="2" s="1"/>
  <c r="W53" i="2" s="1"/>
  <c r="X53" i="2" s="1"/>
  <c r="Y53" i="2" s="1"/>
  <c r="Z53" i="2" s="1"/>
  <c r="AA53" i="2" s="1"/>
  <c r="T52" i="2"/>
  <c r="U52" i="2" s="1"/>
  <c r="V52" i="2" s="1"/>
  <c r="W52" i="2" s="1"/>
  <c r="X52" i="2" s="1"/>
  <c r="Y52" i="2" s="1"/>
  <c r="Z52" i="2" s="1"/>
  <c r="AA52" i="2" s="1"/>
  <c r="T51" i="2"/>
  <c r="U51" i="2" s="1"/>
  <c r="V51" i="2" s="1"/>
  <c r="W51" i="2" s="1"/>
  <c r="X51" i="2" s="1"/>
  <c r="Y51" i="2" s="1"/>
  <c r="Z51" i="2" s="1"/>
  <c r="AA51" i="2" s="1"/>
  <c r="T50" i="2"/>
  <c r="U50" i="2" s="1"/>
  <c r="V50" i="2" s="1"/>
  <c r="W50" i="2" s="1"/>
  <c r="X50" i="2" s="1"/>
  <c r="Y50" i="2" s="1"/>
  <c r="Z50" i="2" s="1"/>
  <c r="AA50" i="2" s="1"/>
  <c r="T49" i="2"/>
  <c r="U49" i="2" s="1"/>
  <c r="V49" i="2" s="1"/>
  <c r="W49" i="2" s="1"/>
  <c r="X49" i="2" s="1"/>
  <c r="Y49" i="2" s="1"/>
  <c r="Z49" i="2" s="1"/>
  <c r="AA49" i="2" s="1"/>
  <c r="T48" i="2"/>
  <c r="U48" i="2" s="1"/>
  <c r="V48" i="2" s="1"/>
  <c r="W48" i="2" s="1"/>
  <c r="X48" i="2" s="1"/>
  <c r="Y48" i="2" s="1"/>
  <c r="Z48" i="2" s="1"/>
  <c r="AA48" i="2" s="1"/>
  <c r="T47" i="2"/>
  <c r="U47" i="2" s="1"/>
  <c r="V47" i="2" s="1"/>
  <c r="W47" i="2" s="1"/>
  <c r="X47" i="2" s="1"/>
  <c r="Y47" i="2" s="1"/>
  <c r="Z47" i="2" s="1"/>
  <c r="AA47" i="2" s="1"/>
  <c r="T46" i="2"/>
  <c r="U46" i="2" s="1"/>
  <c r="V46" i="2" s="1"/>
  <c r="W46" i="2" s="1"/>
  <c r="X46" i="2" s="1"/>
  <c r="Y46" i="2" s="1"/>
  <c r="T45" i="2"/>
  <c r="U45" i="2" s="1"/>
  <c r="V45" i="2" s="1"/>
  <c r="W45" i="2" s="1"/>
  <c r="X45" i="2" s="1"/>
  <c r="Y45" i="2" s="1"/>
  <c r="Z45" i="2" s="1"/>
  <c r="AA45" i="2" s="1"/>
  <c r="T44" i="2"/>
  <c r="U44" i="2" s="1"/>
  <c r="V44" i="2" s="1"/>
  <c r="W44" i="2" s="1"/>
  <c r="X44" i="2" s="1"/>
  <c r="Y44" i="2" s="1"/>
  <c r="Z44" i="2" s="1"/>
  <c r="AA44" i="2" s="1"/>
  <c r="T43" i="2"/>
  <c r="U43" i="2" s="1"/>
  <c r="V43" i="2" s="1"/>
  <c r="W43" i="2" s="1"/>
  <c r="X43" i="2" s="1"/>
  <c r="Y43" i="2" s="1"/>
  <c r="Z43" i="2" s="1"/>
  <c r="AA43" i="2" s="1"/>
  <c r="T42" i="2"/>
  <c r="U42" i="2" s="1"/>
  <c r="V42" i="2" s="1"/>
  <c r="W42" i="2" s="1"/>
  <c r="X42" i="2" s="1"/>
  <c r="Y42" i="2" s="1"/>
  <c r="Z42" i="2" s="1"/>
  <c r="AA42" i="2" s="1"/>
  <c r="T41" i="2"/>
  <c r="U41" i="2" s="1"/>
  <c r="V41" i="2" s="1"/>
  <c r="W41" i="2" s="1"/>
  <c r="X41" i="2" s="1"/>
  <c r="Y41" i="2" s="1"/>
  <c r="Z41" i="2" s="1"/>
  <c r="AA41" i="2" s="1"/>
  <c r="T40" i="2"/>
  <c r="U40" i="2" s="1"/>
  <c r="V40" i="2" s="1"/>
  <c r="W40" i="2" s="1"/>
  <c r="X40" i="2" s="1"/>
  <c r="Y40" i="2" s="1"/>
  <c r="Z40" i="2" s="1"/>
  <c r="AA40" i="2" s="1"/>
  <c r="T39" i="2"/>
  <c r="U39" i="2" s="1"/>
  <c r="V39" i="2" s="1"/>
  <c r="W39" i="2" s="1"/>
  <c r="X39" i="2" s="1"/>
  <c r="Y39" i="2" s="1"/>
  <c r="Z39" i="2" s="1"/>
  <c r="AA39" i="2" s="1"/>
  <c r="T38" i="2"/>
  <c r="U38" i="2" s="1"/>
  <c r="V38" i="2" s="1"/>
  <c r="W38" i="2" s="1"/>
  <c r="X38" i="2" s="1"/>
  <c r="Y38" i="2" s="1"/>
  <c r="Z38" i="2" s="1"/>
  <c r="AA38" i="2" s="1"/>
  <c r="T37" i="2"/>
  <c r="U37" i="2" s="1"/>
  <c r="V37" i="2" s="1"/>
  <c r="W37" i="2" s="1"/>
  <c r="X37" i="2" s="1"/>
  <c r="Y37" i="2" s="1"/>
  <c r="Z37" i="2" s="1"/>
  <c r="AA37" i="2" s="1"/>
  <c r="T36" i="2"/>
  <c r="U36" i="2" s="1"/>
  <c r="V36" i="2" s="1"/>
  <c r="W36" i="2" s="1"/>
  <c r="X36" i="2" s="1"/>
  <c r="Y36" i="2" s="1"/>
  <c r="T35" i="2"/>
  <c r="U35" i="2" s="1"/>
  <c r="V35" i="2" s="1"/>
  <c r="W35" i="2" s="1"/>
  <c r="X35" i="2" s="1"/>
  <c r="Y35" i="2" s="1"/>
  <c r="Z35" i="2" s="1"/>
  <c r="AA35" i="2" s="1"/>
  <c r="T34" i="2"/>
  <c r="U34" i="2" s="1"/>
  <c r="V34" i="2" s="1"/>
  <c r="W34" i="2" s="1"/>
  <c r="X34" i="2" s="1"/>
  <c r="Y34" i="2" s="1"/>
  <c r="Z34" i="2" s="1"/>
  <c r="AA34" i="2" s="1"/>
  <c r="T33" i="2"/>
  <c r="U33" i="2" s="1"/>
  <c r="V33" i="2" s="1"/>
  <c r="W33" i="2" s="1"/>
  <c r="X33" i="2" s="1"/>
  <c r="Y33" i="2" s="1"/>
  <c r="Z33" i="2" s="1"/>
  <c r="AA33" i="2" s="1"/>
  <c r="T32" i="2"/>
  <c r="U32" i="2" s="1"/>
  <c r="V32" i="2" s="1"/>
  <c r="W32" i="2" s="1"/>
  <c r="X32" i="2" s="1"/>
  <c r="Y32" i="2" s="1"/>
  <c r="Z32" i="2" s="1"/>
  <c r="AA32" i="2" s="1"/>
  <c r="T31" i="2"/>
  <c r="U31" i="2" s="1"/>
  <c r="V31" i="2" s="1"/>
  <c r="W31" i="2" s="1"/>
  <c r="X31" i="2" s="1"/>
  <c r="Y31" i="2" s="1"/>
  <c r="Z31" i="2" s="1"/>
  <c r="AA31" i="2" s="1"/>
  <c r="T30" i="2"/>
  <c r="U30" i="2" s="1"/>
  <c r="V30" i="2" s="1"/>
  <c r="W30" i="2" s="1"/>
  <c r="X30" i="2" s="1"/>
  <c r="Y30" i="2" s="1"/>
  <c r="Z30" i="2" s="1"/>
  <c r="AA30" i="2" s="1"/>
  <c r="T29" i="2"/>
  <c r="U29" i="2" s="1"/>
  <c r="V29" i="2" s="1"/>
  <c r="W29" i="2" s="1"/>
  <c r="X29" i="2" s="1"/>
  <c r="Y29" i="2" s="1"/>
  <c r="Z29" i="2" s="1"/>
  <c r="AA29" i="2" s="1"/>
  <c r="T28" i="2"/>
  <c r="U28" i="2" s="1"/>
  <c r="V28" i="2" s="1"/>
  <c r="W28" i="2" s="1"/>
  <c r="X28" i="2" s="1"/>
  <c r="Y28" i="2" s="1"/>
  <c r="Z28" i="2" s="1"/>
  <c r="AA28" i="2" s="1"/>
  <c r="T27" i="2"/>
  <c r="U27" i="2" s="1"/>
  <c r="V27" i="2" s="1"/>
  <c r="W27" i="2" s="1"/>
  <c r="X27" i="2" s="1"/>
  <c r="Y27" i="2" s="1"/>
  <c r="Z27" i="2" s="1"/>
  <c r="AA27" i="2" s="1"/>
  <c r="T26" i="2"/>
  <c r="U26" i="2" s="1"/>
  <c r="V26" i="2" s="1"/>
  <c r="W26" i="2" s="1"/>
  <c r="X26" i="2" s="1"/>
  <c r="Y26" i="2" s="1"/>
  <c r="T25" i="2"/>
  <c r="U25" i="2" s="1"/>
  <c r="V25" i="2" s="1"/>
  <c r="W25" i="2" s="1"/>
  <c r="X25" i="2" s="1"/>
  <c r="Y25" i="2" s="1"/>
  <c r="Z25" i="2" s="1"/>
  <c r="AA25" i="2" s="1"/>
  <c r="T24" i="2"/>
  <c r="U24" i="2" s="1"/>
  <c r="V24" i="2" s="1"/>
  <c r="W24" i="2" s="1"/>
  <c r="X24" i="2" s="1"/>
  <c r="Y24" i="2" s="1"/>
  <c r="Z24" i="2" s="1"/>
  <c r="AA24" i="2" s="1"/>
  <c r="T23" i="2"/>
  <c r="U23" i="2" s="1"/>
  <c r="V23" i="2" s="1"/>
  <c r="W23" i="2" s="1"/>
  <c r="X23" i="2" s="1"/>
  <c r="Y23" i="2" s="1"/>
  <c r="Z23" i="2" s="1"/>
  <c r="AA23" i="2" s="1"/>
  <c r="T22" i="2"/>
  <c r="U22" i="2" s="1"/>
  <c r="V22" i="2" s="1"/>
  <c r="W22" i="2" s="1"/>
  <c r="X22" i="2" s="1"/>
  <c r="Y22" i="2" s="1"/>
  <c r="Z22" i="2" s="1"/>
  <c r="AA22" i="2" s="1"/>
  <c r="T20" i="2"/>
  <c r="U20" i="2" s="1"/>
  <c r="V20" i="2" s="1"/>
  <c r="W20" i="2" s="1"/>
  <c r="X20" i="2" s="1"/>
  <c r="Y20" i="2" s="1"/>
  <c r="Z20" i="2" s="1"/>
  <c r="AA20" i="2" s="1"/>
  <c r="T18" i="2"/>
  <c r="U18" i="2" s="1"/>
  <c r="V18" i="2" s="1"/>
  <c r="W18" i="2" s="1"/>
  <c r="X18" i="2" s="1"/>
  <c r="Y18" i="2" s="1"/>
  <c r="Z18" i="2" s="1"/>
  <c r="AA18" i="2" s="1"/>
  <c r="T16" i="2"/>
  <c r="U16" i="2" s="1"/>
  <c r="V16" i="2" s="1"/>
  <c r="W16" i="2" s="1"/>
  <c r="X16" i="2" s="1"/>
  <c r="Y16" i="2" s="1"/>
  <c r="T14" i="2"/>
  <c r="U14" i="2" s="1"/>
  <c r="V14" i="2" s="1"/>
  <c r="W14" i="2" s="1"/>
  <c r="X14" i="2" s="1"/>
  <c r="Y14" i="2" s="1"/>
  <c r="T12" i="2"/>
  <c r="U12" i="2" s="1"/>
  <c r="V12" i="2" s="1"/>
  <c r="W12" i="2" s="1"/>
  <c r="X12" i="2" s="1"/>
  <c r="Y12" i="2" s="1"/>
  <c r="Z12" i="2" s="1"/>
  <c r="AA12" i="2" s="1"/>
  <c r="T247" i="2"/>
  <c r="U247" i="2" s="1"/>
  <c r="V247" i="2" s="1"/>
  <c r="W247" i="2" s="1"/>
  <c r="X247" i="2" s="1"/>
  <c r="Y247" i="2" s="1"/>
  <c r="Z247" i="2" s="1"/>
  <c r="AA247" i="2" s="1"/>
  <c r="T245" i="2"/>
  <c r="U245" i="2" s="1"/>
  <c r="V245" i="2" s="1"/>
  <c r="W245" i="2" s="1"/>
  <c r="X245" i="2" s="1"/>
  <c r="Y245" i="2" s="1"/>
  <c r="Z245" i="2" s="1"/>
  <c r="AA245" i="2" s="1"/>
  <c r="T243" i="2"/>
  <c r="U243" i="2" s="1"/>
  <c r="V243" i="2" s="1"/>
  <c r="W243" i="2" s="1"/>
  <c r="X243" i="2" s="1"/>
  <c r="Y243" i="2" s="1"/>
  <c r="Z243" i="2" s="1"/>
  <c r="AA243" i="2" s="1"/>
  <c r="T241" i="2"/>
  <c r="U241" i="2" s="1"/>
  <c r="V241" i="2" s="1"/>
  <c r="W241" i="2" s="1"/>
  <c r="X241" i="2" s="1"/>
  <c r="Y241" i="2" s="1"/>
  <c r="Z241" i="2" s="1"/>
  <c r="AA241" i="2" s="1"/>
  <c r="T239" i="2"/>
  <c r="U239" i="2" s="1"/>
  <c r="V239" i="2" s="1"/>
  <c r="W239" i="2" s="1"/>
  <c r="X239" i="2" s="1"/>
  <c r="Y239" i="2" s="1"/>
  <c r="Z239" i="2" s="1"/>
  <c r="AA239" i="2" s="1"/>
  <c r="T237" i="2"/>
  <c r="U237" i="2" s="1"/>
  <c r="V237" i="2" s="1"/>
  <c r="W237" i="2" s="1"/>
  <c r="X237" i="2" s="1"/>
  <c r="Y237" i="2" s="1"/>
  <c r="Z237" i="2" s="1"/>
  <c r="AA237" i="2" s="1"/>
  <c r="T21" i="2"/>
  <c r="U21" i="2" s="1"/>
  <c r="V21" i="2" s="1"/>
  <c r="W21" i="2" s="1"/>
  <c r="X21" i="2" s="1"/>
  <c r="Y21" i="2" s="1"/>
  <c r="T19" i="2"/>
  <c r="U19" i="2" s="1"/>
  <c r="V19" i="2" s="1"/>
  <c r="W19" i="2" s="1"/>
  <c r="X19" i="2" s="1"/>
  <c r="Y19" i="2" s="1"/>
  <c r="Z19" i="2" s="1"/>
  <c r="AA19" i="2" s="1"/>
  <c r="T17" i="2"/>
  <c r="U17" i="2" s="1"/>
  <c r="V17" i="2" s="1"/>
  <c r="W17" i="2" s="1"/>
  <c r="X17" i="2" s="1"/>
  <c r="Y17" i="2" s="1"/>
  <c r="Z17" i="2" s="1"/>
  <c r="AA17" i="2" s="1"/>
  <c r="T251" i="2"/>
  <c r="U251" i="2" s="1"/>
  <c r="V251" i="2" s="1"/>
  <c r="W251" i="2" s="1"/>
  <c r="X251" i="2" s="1"/>
  <c r="Y251" i="2" s="1"/>
  <c r="Z251" i="2" s="1"/>
  <c r="AA251" i="2" s="1"/>
  <c r="T250" i="2"/>
  <c r="U250" i="2" s="1"/>
  <c r="V250" i="2" s="1"/>
  <c r="W250" i="2" s="1"/>
  <c r="X250" i="2" s="1"/>
  <c r="Y250" i="2" s="1"/>
  <c r="Z250" i="2" s="1"/>
  <c r="AA250" i="2" s="1"/>
  <c r="T249" i="2"/>
  <c r="U249" i="2" s="1"/>
  <c r="V249" i="2" s="1"/>
  <c r="W249" i="2" s="1"/>
  <c r="X249" i="2" s="1"/>
  <c r="Y249" i="2" s="1"/>
  <c r="Z249" i="2" s="1"/>
  <c r="AA249" i="2" s="1"/>
  <c r="T248" i="2"/>
  <c r="U248" i="2" s="1"/>
  <c r="V248" i="2" s="1"/>
  <c r="W248" i="2" s="1"/>
  <c r="X248" i="2" s="1"/>
  <c r="Y248" i="2" s="1"/>
  <c r="Z248" i="2" s="1"/>
  <c r="AA248" i="2" s="1"/>
  <c r="T246" i="2"/>
  <c r="U246" i="2" s="1"/>
  <c r="V246" i="2" s="1"/>
  <c r="W246" i="2" s="1"/>
  <c r="X246" i="2" s="1"/>
  <c r="Y246" i="2" s="1"/>
  <c r="Z246" i="2" s="1"/>
  <c r="AA246" i="2" s="1"/>
  <c r="T244" i="2"/>
  <c r="U244" i="2" s="1"/>
  <c r="V244" i="2" s="1"/>
  <c r="W244" i="2" s="1"/>
  <c r="X244" i="2" s="1"/>
  <c r="Y244" i="2" s="1"/>
  <c r="Z244" i="2" s="1"/>
  <c r="AA244" i="2" s="1"/>
  <c r="T242" i="2"/>
  <c r="U242" i="2" s="1"/>
  <c r="V242" i="2" s="1"/>
  <c r="W242" i="2" s="1"/>
  <c r="X242" i="2" s="1"/>
  <c r="Y242" i="2" s="1"/>
  <c r="Z242" i="2" s="1"/>
  <c r="AA242" i="2" s="1"/>
  <c r="T240" i="2"/>
  <c r="U240" i="2" s="1"/>
  <c r="V240" i="2" s="1"/>
  <c r="W240" i="2" s="1"/>
  <c r="X240" i="2" s="1"/>
  <c r="Y240" i="2" s="1"/>
  <c r="Z240" i="2" s="1"/>
  <c r="AA240" i="2" s="1"/>
  <c r="T238" i="2"/>
  <c r="U238" i="2" s="1"/>
  <c r="V238" i="2" s="1"/>
  <c r="W238" i="2" s="1"/>
  <c r="X238" i="2" s="1"/>
  <c r="Y238" i="2" s="1"/>
  <c r="Z238" i="2" s="1"/>
  <c r="AA238" i="2" s="1"/>
  <c r="T8" i="2"/>
  <c r="U8" i="2" s="1"/>
  <c r="V8" i="2" s="1"/>
  <c r="W8" i="2" s="1"/>
  <c r="X8" i="2" s="1"/>
  <c r="Y8" i="2" s="1"/>
  <c r="T7" i="2"/>
  <c r="U7" i="2" s="1"/>
  <c r="V7" i="2" s="1"/>
  <c r="W7" i="2" s="1"/>
  <c r="X7" i="2" s="1"/>
  <c r="Y7" i="2" s="1"/>
  <c r="L67" i="1"/>
  <c r="T13" i="2"/>
  <c r="U13" i="2" s="1"/>
  <c r="V13" i="2" s="1"/>
  <c r="W13" i="2" s="1"/>
  <c r="X13" i="2" s="1"/>
  <c r="Y13" i="2" s="1"/>
  <c r="Z13" i="2" s="1"/>
  <c r="AA13" i="2" s="1"/>
  <c r="T15" i="2"/>
  <c r="U15" i="2" s="1"/>
  <c r="V15" i="2" s="1"/>
  <c r="W15" i="2" s="1"/>
  <c r="X15" i="2" s="1"/>
  <c r="Y15" i="2" s="1"/>
  <c r="Z15" i="2" s="1"/>
  <c r="AA15" i="2" s="1"/>
  <c r="T11" i="2"/>
  <c r="U11" i="2" s="1"/>
  <c r="V11" i="2" s="1"/>
  <c r="W11" i="2" s="1"/>
  <c r="X11" i="2" s="1"/>
  <c r="Y11" i="2" s="1"/>
  <c r="T10" i="2"/>
  <c r="U10" i="2" s="1"/>
  <c r="V10" i="2" s="1"/>
  <c r="W10" i="2" s="1"/>
  <c r="X10" i="2" s="1"/>
  <c r="Y10" i="2" s="1"/>
  <c r="T9" i="2"/>
  <c r="U9" i="2" s="1"/>
  <c r="V9" i="2" s="1"/>
  <c r="W9" i="2" s="1"/>
  <c r="X9" i="2" s="1"/>
  <c r="Y9" i="2" s="1"/>
  <c r="L60" i="1"/>
  <c r="L23" i="1"/>
  <c r="P12" i="5"/>
  <c r="U12" i="5" s="1"/>
  <c r="T12" i="5"/>
  <c r="T13" i="5"/>
  <c r="P13" i="5"/>
  <c r="U13" i="5" s="1"/>
  <c r="P14" i="5"/>
  <c r="U14" i="5" s="1"/>
  <c r="T14" i="5"/>
  <c r="D32" i="3"/>
  <c r="G13" i="3"/>
  <c r="G15" i="3"/>
  <c r="P15" i="5"/>
  <c r="U15" i="5" s="1"/>
  <c r="T15" i="5"/>
  <c r="T30" i="5"/>
  <c r="P30" i="5"/>
  <c r="U30" i="5" s="1"/>
  <c r="S16" i="5"/>
  <c r="C19" i="2" l="1"/>
  <c r="Z36" i="2"/>
  <c r="AA36" i="2" s="1"/>
  <c r="D19" i="2" s="1"/>
  <c r="J21" i="5"/>
  <c r="C21" i="2"/>
  <c r="Z56" i="2"/>
  <c r="AA56" i="2" s="1"/>
  <c r="D21" i="2" s="1"/>
  <c r="J8" i="5"/>
  <c r="C14" i="2"/>
  <c r="Z9" i="2"/>
  <c r="AA9" i="2" s="1"/>
  <c r="D14" i="2" s="1"/>
  <c r="D11" i="4"/>
  <c r="J9" i="5"/>
  <c r="C15" i="2"/>
  <c r="D12" i="4"/>
  <c r="E12" i="4" s="1"/>
  <c r="Z10" i="2"/>
  <c r="AA10" i="2" s="1"/>
  <c r="D15" i="2" s="1"/>
  <c r="J10" i="5"/>
  <c r="C16" i="2"/>
  <c r="D13" i="4"/>
  <c r="E13" i="4" s="1"/>
  <c r="Z11" i="2"/>
  <c r="AA11" i="2" s="1"/>
  <c r="D16" i="2" s="1"/>
  <c r="J24" i="5"/>
  <c r="Z306" i="2"/>
  <c r="AA306" i="2" s="1"/>
  <c r="J11" i="5"/>
  <c r="C17" i="2"/>
  <c r="D18" i="4"/>
  <c r="Z16" i="2"/>
  <c r="AA16" i="2" s="1"/>
  <c r="D17" i="2" s="1"/>
  <c r="J6" i="5"/>
  <c r="C12" i="2"/>
  <c r="Z7" i="2"/>
  <c r="AA7" i="2" s="1"/>
  <c r="D12" i="2" s="1"/>
  <c r="D9" i="4"/>
  <c r="E32" i="3"/>
  <c r="D33" i="3"/>
  <c r="M21" i="3"/>
  <c r="D10" i="5" s="1"/>
  <c r="D25" i="5" s="1"/>
  <c r="J7" i="5"/>
  <c r="C13" i="2"/>
  <c r="Z8" i="2"/>
  <c r="AA8" i="2" s="1"/>
  <c r="D13" i="2" s="1"/>
  <c r="D10" i="4"/>
  <c r="E10" i="4" s="1"/>
  <c r="D23" i="4"/>
  <c r="E23" i="4" s="1"/>
  <c r="Z21" i="2"/>
  <c r="AA21" i="2" s="1"/>
  <c r="Z14" i="2"/>
  <c r="AA14" i="2" s="1"/>
  <c r="D16" i="4"/>
  <c r="E16" i="4" s="1"/>
  <c r="C18" i="2"/>
  <c r="Z26" i="2"/>
  <c r="AA26" i="2" s="1"/>
  <c r="D18" i="2" s="1"/>
  <c r="D28" i="4"/>
  <c r="E28" i="4" s="1"/>
  <c r="C20" i="2"/>
  <c r="Z46" i="2"/>
  <c r="AA46" i="2" s="1"/>
  <c r="D20" i="2" s="1"/>
  <c r="J22" i="5"/>
  <c r="C22" i="2"/>
  <c r="Z106" i="2"/>
  <c r="AA106" i="2" s="1"/>
  <c r="D22" i="2" s="1"/>
  <c r="J23" i="5"/>
  <c r="Z206" i="2"/>
  <c r="AA206" i="2" s="1"/>
  <c r="K6" i="5" l="1"/>
  <c r="W6" i="5"/>
  <c r="K7" i="5"/>
  <c r="O7" i="5" s="1"/>
  <c r="W7" i="5"/>
  <c r="E9" i="4"/>
  <c r="K21" i="5"/>
  <c r="W21" i="5"/>
  <c r="K22" i="5"/>
  <c r="O22" i="5" s="1"/>
  <c r="W22" i="5"/>
  <c r="K11" i="5"/>
  <c r="O11" i="5" s="1"/>
  <c r="W11" i="5"/>
  <c r="W23" i="5"/>
  <c r="K23" i="5"/>
  <c r="O23" i="5" s="1"/>
  <c r="E18" i="4"/>
  <c r="W24" i="5"/>
  <c r="K24" i="5"/>
  <c r="O24" i="5" s="1"/>
  <c r="W10" i="5"/>
  <c r="K10" i="5"/>
  <c r="O10" i="5" s="1"/>
  <c r="K9" i="5"/>
  <c r="O9" i="5" s="1"/>
  <c r="W9" i="5"/>
  <c r="K8" i="5"/>
  <c r="O8" i="5" s="1"/>
  <c r="W8" i="5"/>
  <c r="E33" i="3"/>
  <c r="E11" i="4"/>
  <c r="P9" i="5" l="1"/>
  <c r="T9" i="5"/>
  <c r="P23" i="5"/>
  <c r="T23" i="5"/>
  <c r="T22" i="5"/>
  <c r="P22" i="5"/>
  <c r="W31" i="5"/>
  <c r="T7" i="5"/>
  <c r="W16" i="5"/>
  <c r="D26" i="5"/>
  <c r="D11" i="5"/>
  <c r="M13" i="3"/>
  <c r="T10" i="5"/>
  <c r="P10" i="5"/>
  <c r="T8" i="5"/>
  <c r="P8" i="5"/>
  <c r="P24" i="5"/>
  <c r="T24" i="5"/>
  <c r="P11" i="5"/>
  <c r="T11" i="5"/>
  <c r="U7" i="5" l="1"/>
  <c r="Q7" i="5"/>
  <c r="U23" i="5"/>
  <c r="Q23" i="5"/>
  <c r="U11" i="5"/>
  <c r="Q11" i="5"/>
  <c r="Q8" i="5"/>
  <c r="U8" i="5"/>
  <c r="Y30" i="5"/>
  <c r="Y28" i="5"/>
  <c r="Y26" i="5"/>
  <c r="X25" i="5"/>
  <c r="Y22" i="5"/>
  <c r="X15" i="5"/>
  <c r="X13" i="5"/>
  <c r="X11" i="5"/>
  <c r="Y8" i="5"/>
  <c r="X7" i="5"/>
  <c r="X6" i="5"/>
  <c r="Y31" i="5"/>
  <c r="Y29" i="5"/>
  <c r="X27" i="5"/>
  <c r="X26" i="5"/>
  <c r="Z26" i="5" s="1"/>
  <c r="X24" i="5"/>
  <c r="Y15" i="5"/>
  <c r="X14" i="5"/>
  <c r="Y12" i="5"/>
  <c r="Y9" i="5"/>
  <c r="X8" i="5"/>
  <c r="Z8" i="5" s="1"/>
  <c r="AA8" i="5" s="1"/>
  <c r="AB8" i="5" s="1"/>
  <c r="L8" i="5" s="1"/>
  <c r="X31" i="5"/>
  <c r="X29" i="5"/>
  <c r="X22" i="5"/>
  <c r="Y14" i="5"/>
  <c r="X9" i="5"/>
  <c r="X30" i="5"/>
  <c r="Y13" i="5"/>
  <c r="Y11" i="5"/>
  <c r="X10" i="5"/>
  <c r="Y7" i="5"/>
  <c r="Y6" i="5"/>
  <c r="Y24" i="5"/>
  <c r="X23" i="5"/>
  <c r="X12" i="5"/>
  <c r="Z12" i="5" s="1"/>
  <c r="Y10" i="5"/>
  <c r="X28" i="5"/>
  <c r="Z28" i="5" s="1"/>
  <c r="Y27" i="5"/>
  <c r="Y23" i="5"/>
  <c r="Y25" i="5"/>
  <c r="Q24" i="5"/>
  <c r="U24" i="5"/>
  <c r="Q10" i="5"/>
  <c r="U10" i="5"/>
  <c r="F106" i="4"/>
  <c r="F107" i="4"/>
  <c r="F101" i="4"/>
  <c r="F97" i="4"/>
  <c r="F93" i="4"/>
  <c r="F89" i="4"/>
  <c r="F85" i="4"/>
  <c r="F81" i="4"/>
  <c r="F77" i="4"/>
  <c r="F73" i="4"/>
  <c r="F69" i="4"/>
  <c r="F65" i="4"/>
  <c r="F61" i="4"/>
  <c r="F57" i="4"/>
  <c r="F104" i="4"/>
  <c r="F100" i="4"/>
  <c r="F96" i="4"/>
  <c r="F92" i="4"/>
  <c r="F88" i="4"/>
  <c r="F84" i="4"/>
  <c r="F80" i="4"/>
  <c r="F76" i="4"/>
  <c r="F72" i="4"/>
  <c r="F68" i="4"/>
  <c r="F64" i="4"/>
  <c r="F60" i="4"/>
  <c r="F56" i="4"/>
  <c r="F105" i="4"/>
  <c r="F103" i="4"/>
  <c r="F99" i="4"/>
  <c r="F95" i="4"/>
  <c r="F91" i="4"/>
  <c r="F87" i="4"/>
  <c r="F83" i="4"/>
  <c r="F108" i="4"/>
  <c r="F74" i="4"/>
  <c r="F66" i="4"/>
  <c r="F102" i="4"/>
  <c r="F98" i="4"/>
  <c r="F94" i="4"/>
  <c r="F90" i="4"/>
  <c r="F86" i="4"/>
  <c r="F82" i="4"/>
  <c r="F79" i="4"/>
  <c r="F71" i="4"/>
  <c r="F63" i="4"/>
  <c r="F54" i="4"/>
  <c r="F50" i="4"/>
  <c r="F75" i="4"/>
  <c r="F52" i="4"/>
  <c r="F47" i="4"/>
  <c r="F43" i="4"/>
  <c r="F39" i="4"/>
  <c r="F35" i="4"/>
  <c r="F31" i="4"/>
  <c r="F27" i="4"/>
  <c r="F23" i="4"/>
  <c r="H23" i="4" s="1"/>
  <c r="I23" i="4" s="1"/>
  <c r="J23" i="4" s="1"/>
  <c r="F19" i="4"/>
  <c r="F15" i="4"/>
  <c r="F11" i="4"/>
  <c r="H11" i="4" s="1"/>
  <c r="I11" i="4" s="1"/>
  <c r="J11" i="4" s="1"/>
  <c r="F78" i="4"/>
  <c r="F62" i="4"/>
  <c r="F59" i="4"/>
  <c r="F53" i="4"/>
  <c r="F46" i="4"/>
  <c r="F42" i="4"/>
  <c r="F38" i="4"/>
  <c r="F34" i="4"/>
  <c r="F30" i="4"/>
  <c r="F26" i="4"/>
  <c r="F22" i="4"/>
  <c r="F18" i="4"/>
  <c r="H18" i="4" s="1"/>
  <c r="I18" i="4" s="1"/>
  <c r="J18" i="4" s="1"/>
  <c r="F14" i="4"/>
  <c r="F10" i="4"/>
  <c r="H10" i="4" s="1"/>
  <c r="I10" i="4" s="1"/>
  <c r="J10" i="4" s="1"/>
  <c r="F67" i="4"/>
  <c r="F58" i="4"/>
  <c r="F49" i="4"/>
  <c r="F45" i="4"/>
  <c r="F41" i="4"/>
  <c r="F37" i="4"/>
  <c r="F33" i="4"/>
  <c r="F29" i="4"/>
  <c r="F70" i="4"/>
  <c r="F55" i="4"/>
  <c r="F51" i="4"/>
  <c r="F25" i="4"/>
  <c r="F24" i="4"/>
  <c r="F21" i="4"/>
  <c r="F20" i="4"/>
  <c r="F17" i="4"/>
  <c r="F16" i="4"/>
  <c r="H16" i="4" s="1"/>
  <c r="I16" i="4" s="1"/>
  <c r="J16" i="4" s="1"/>
  <c r="F13" i="4"/>
  <c r="H13" i="4" s="1"/>
  <c r="I13" i="4" s="1"/>
  <c r="J13" i="4" s="1"/>
  <c r="F12" i="4"/>
  <c r="H12" i="4" s="1"/>
  <c r="I12" i="4" s="1"/>
  <c r="J12" i="4" s="1"/>
  <c r="F9" i="4"/>
  <c r="H9" i="4" s="1"/>
  <c r="I9" i="4" s="1"/>
  <c r="J9" i="4" s="1"/>
  <c r="F48" i="4"/>
  <c r="F40" i="4"/>
  <c r="F32" i="4"/>
  <c r="F44" i="4"/>
  <c r="F28" i="4"/>
  <c r="H28" i="4" s="1"/>
  <c r="I28" i="4" s="1"/>
  <c r="J28" i="4" s="1"/>
  <c r="F36" i="4"/>
  <c r="Y21" i="5"/>
  <c r="X21" i="5"/>
  <c r="Q22" i="5"/>
  <c r="U22" i="5"/>
  <c r="U9" i="5"/>
  <c r="Q9" i="5"/>
  <c r="Z22" i="5" l="1"/>
  <c r="AA22" i="5" s="1"/>
  <c r="AB22" i="5" s="1"/>
  <c r="L22" i="5" s="1"/>
  <c r="Z24" i="5"/>
  <c r="AA24" i="5" s="1"/>
  <c r="AB24" i="5" s="1"/>
  <c r="L24" i="5" s="1"/>
  <c r="Z11" i="5"/>
  <c r="AA11" i="5" s="1"/>
  <c r="AB11" i="5" s="1"/>
  <c r="L11" i="5" s="1"/>
  <c r="Z30" i="5"/>
  <c r="Z29" i="5"/>
  <c r="Y16" i="5"/>
  <c r="X16" i="5"/>
  <c r="Z16" i="5" s="1"/>
  <c r="Z6" i="5"/>
  <c r="AA6" i="5" s="1"/>
  <c r="AB6" i="5" s="1"/>
  <c r="L6" i="5" s="1"/>
  <c r="O6" i="5" s="1"/>
  <c r="Z13" i="5"/>
  <c r="Z21" i="5"/>
  <c r="AA21" i="5" s="1"/>
  <c r="AB21" i="5" s="1"/>
  <c r="L21" i="5" s="1"/>
  <c r="O21" i="5" s="1"/>
  <c r="Z23" i="5"/>
  <c r="AA23" i="5" s="1"/>
  <c r="AB23" i="5" s="1"/>
  <c r="L23" i="5" s="1"/>
  <c r="Z10" i="5"/>
  <c r="AA10" i="5" s="1"/>
  <c r="AB10" i="5" s="1"/>
  <c r="L10" i="5" s="1"/>
  <c r="Z9" i="5"/>
  <c r="AA9" i="5" s="1"/>
  <c r="AB9" i="5" s="1"/>
  <c r="L9" i="5" s="1"/>
  <c r="Z31" i="5"/>
  <c r="Z14" i="5"/>
  <c r="Z27" i="5"/>
  <c r="Z7" i="5"/>
  <c r="AA7" i="5" s="1"/>
  <c r="AB7" i="5" s="1"/>
  <c r="L7" i="5" s="1"/>
  <c r="Z15" i="5"/>
  <c r="Z25" i="5"/>
  <c r="T6" i="5" l="1"/>
  <c r="T16" i="5" s="1"/>
  <c r="T21" i="5"/>
  <c r="T31" i="5" s="1"/>
  <c r="P21" i="5"/>
  <c r="Q21" i="5" l="1"/>
  <c r="U21" i="5"/>
  <c r="U31" i="5" s="1"/>
  <c r="U6" i="5"/>
  <c r="U16" i="5" s="1"/>
  <c r="Q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5" authorId="0" shapeId="0" xr:uid="{00000000-0006-0000-0000-000001000000}">
      <text>
        <r>
          <rPr>
            <sz val="11"/>
            <color rgb="FF000000"/>
            <rFont val="Calibri"/>
          </rPr>
          <t>======
ID#AAAADAvx1l4
Usuário do Windows    (2019-05-19 19:23:52)
Quantidade total de banda atual</t>
        </r>
      </text>
    </comment>
    <comment ref="L5" authorId="0" shapeId="0" xr:uid="{00000000-0006-0000-0000-000002000000}">
      <text>
        <r>
          <rPr>
            <sz val="11"/>
            <color rgb="FF000000"/>
            <rFont val="Calibri"/>
          </rPr>
          <t>======
ID#AAAADAvx1mM
Usuário do Windows    (2019-05-19 19:23:52)
Capacidade TOTAL da rede ATUAL (quantos assinantes a rede suporta sem invesimentos)</t>
        </r>
      </text>
    </comment>
    <comment ref="N5" authorId="0" shapeId="0" xr:uid="{00000000-0006-0000-0000-000003000000}">
      <text>
        <r>
          <rPr>
            <sz val="11"/>
            <color rgb="FF000000"/>
            <rFont val="Calibri"/>
          </rPr>
          <t>======
ID#AAAADAvx1mQ
Usuário do Windows    (2019-05-19 19:23:52)
Quantidade de clientes ativos</t>
        </r>
      </text>
    </comment>
    <comment ref="J12" authorId="0" shapeId="0" xr:uid="{00000000-0006-0000-0000-000004000000}">
      <text>
        <r>
          <rPr>
            <sz val="11"/>
            <color rgb="FF000000"/>
            <rFont val="Calibri"/>
          </rPr>
          <t>======
ID#AAAADAvx1mk
Usuário do Windows    (2019-05-19 19:23:52)
Total de banda vendida</t>
        </r>
      </text>
    </comment>
    <comment ref="L12" authorId="0" shapeId="0" xr:uid="{00000000-0006-0000-0000-000005000000}">
      <text>
        <r>
          <rPr>
            <sz val="11"/>
            <color rgb="FF000000"/>
            <rFont val="Calibri"/>
          </rPr>
          <t>======
ID#AAAADAvx1mc
Usuário do Windows    (2019-05-19 19:23:52)
Razão de banda médio do ISP (perfil de consumo)</t>
        </r>
      </text>
    </comment>
    <comment ref="J19" authorId="0" shapeId="0" xr:uid="{00000000-0006-0000-0000-000006000000}">
      <text>
        <r>
          <rPr>
            <sz val="11"/>
            <color rgb="FF000000"/>
            <rFont val="Calibri"/>
          </rPr>
          <t>======
ID#AAAADAvx1mI
Usuário do Windows    (2019-05-19 19:23:52)
Faturamento Bruto atual</t>
        </r>
      </text>
    </comment>
    <comment ref="L19" authorId="0" shapeId="0" xr:uid="{00000000-0006-0000-0000-000007000000}">
      <text>
        <r>
          <rPr>
            <sz val="11"/>
            <color rgb="FF000000"/>
            <rFont val="Calibri"/>
          </rPr>
          <t>======
ID#AAAADAvx1l8
Usuário do Windows    (2019-05-19 19:23:52)
Razão de banda médio do ISP (perfil de consumo)</t>
        </r>
      </text>
    </comment>
    <comment ref="J56" authorId="0" shapeId="0" xr:uid="{00000000-0006-0000-0000-000008000000}">
      <text>
        <r>
          <rPr>
            <sz val="11"/>
            <color rgb="FF000000"/>
            <rFont val="Calibri"/>
          </rPr>
          <t>======
ID#AAAADAvx1mA
Usuário do Windows    (2019-05-19 19:23:52)
Faturamento Bruto atual</t>
        </r>
      </text>
    </comment>
    <comment ref="L56" authorId="0" shapeId="0" xr:uid="{00000000-0006-0000-0000-000009000000}">
      <text>
        <r>
          <rPr>
            <sz val="11"/>
            <color rgb="FF000000"/>
            <rFont val="Calibri"/>
          </rPr>
          <t>======
ID#AAAADAvx1mw
Usuário do Windows    (2019-05-19 19:23:52)
Razão de banda médio do ISP (perfil de consumo)</t>
        </r>
      </text>
    </comment>
    <comment ref="J63" authorId="0" shapeId="0" xr:uid="{00000000-0006-0000-0000-00000A000000}">
      <text>
        <r>
          <rPr>
            <sz val="11"/>
            <color rgb="FF000000"/>
            <rFont val="Calibri"/>
          </rPr>
          <t>======
ID#AAAADAvx1mU
Usuário do Windows    (2019-05-19 19:23:52)
Faturamento Bruto atual</t>
        </r>
      </text>
    </comment>
    <comment ref="L63" authorId="0" shapeId="0" xr:uid="{00000000-0006-0000-0000-00000B000000}">
      <text>
        <r>
          <rPr>
            <sz val="11"/>
            <color rgb="FF000000"/>
            <rFont val="Calibri"/>
          </rPr>
          <t>======
ID#AAAADAvx1mo
Usuário do Windows    (2019-05-19 19:23:52)
Razão de banda médio do ISP (perfil de consumo)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7" authorId="0" shapeId="0" xr:uid="{00000000-0006-0000-0200-000001000000}">
      <text>
        <r>
          <rPr>
            <sz val="11"/>
            <color rgb="FF000000"/>
            <rFont val="Calibri"/>
          </rPr>
          <t>======
ID#AAAADAvx1mE
Usuário do Windows    (2019-05-19 19:23:52)
Faturamento TOTAL do ISP (último mês).</t>
        </r>
      </text>
    </comment>
    <comment ref="D8" authorId="0" shapeId="0" xr:uid="{00000000-0006-0000-0200-000002000000}">
      <text>
        <r>
          <rPr>
            <sz val="11"/>
            <color rgb="FF000000"/>
            <rFont val="Calibri"/>
          </rPr>
          <t>======
ID#AAAADAvx1mY
Usuário do Windows    (2019-05-19 19:23:52)
Despesas TOTAIS do ultimo mês.
Incluir Pro-Labore, Salario, Link, Aluguel, Folha de pagamento  ETC.
TODAS DESPESAS DO ISP</t>
        </r>
      </text>
    </comment>
    <comment ref="D11" authorId="0" shapeId="0" xr:uid="{00000000-0006-0000-0200-000003000000}">
      <text>
        <r>
          <rPr>
            <sz val="11"/>
            <color rgb="FF000000"/>
            <rFont val="Calibri"/>
          </rPr>
          <t>======
ID#AAAADAvx1mg
Usuário do Windows    (2019-05-19 19:23:52)
TOTAL PAGO DE IMPOSTOS NO ÚLTIMO MÊS</t>
        </r>
      </text>
    </comment>
    <comment ref="D12" authorId="0" shapeId="0" xr:uid="{00000000-0006-0000-0200-000004000000}">
      <text>
        <r>
          <rPr>
            <sz val="11"/>
            <color rgb="FF000000"/>
            <rFont val="Calibri"/>
          </rPr>
          <t>======
ID#AAAADAvx1ms
TOTAL DO DINHEIRO INVESTIDO EM NOVOS EQUIPAMENTOS COMO    (2019-05-19 19:23:52)
FIBRA, RADIO, KIT ASSINANTE, FUNCIONÁRIOS QUE TRABALHAM EM ATIVAÇÃO DE CLIENTES, OU QUALQUER OUTRO GASTO RELACIONADO A AMPLIAÇÃO DE REDE</t>
        </r>
      </text>
    </comment>
  </commentList>
</comments>
</file>

<file path=xl/sharedStrings.xml><?xml version="1.0" encoding="utf-8"?>
<sst xmlns="http://schemas.openxmlformats.org/spreadsheetml/2006/main" count="303" uniqueCount="226">
  <si>
    <t>PAGINA INICIAL</t>
  </si>
  <si>
    <t>RESUMO</t>
  </si>
  <si>
    <t>Numero</t>
  </si>
  <si>
    <t>Nome do plano</t>
  </si>
  <si>
    <t>Mbps</t>
  </si>
  <si>
    <t>Clientes</t>
  </si>
  <si>
    <t>Preço</t>
  </si>
  <si>
    <t>Fat bruto</t>
  </si>
  <si>
    <t>Total do Link</t>
  </si>
  <si>
    <t>Quantos Mbs você utiliza Hoje?</t>
  </si>
  <si>
    <t>CAPACIDADE (HP)</t>
  </si>
  <si>
    <t>Total de Clientes (HC)</t>
  </si>
  <si>
    <t>PLANOS</t>
  </si>
  <si>
    <t>CLIENTES</t>
  </si>
  <si>
    <t>FATURAMENTO</t>
  </si>
  <si>
    <t>TIKET</t>
  </si>
  <si>
    <t>Plano - 01</t>
  </si>
  <si>
    <t>10mbps 2018</t>
  </si>
  <si>
    <t>Plano - 02</t>
  </si>
  <si>
    <t>15mbps 2018</t>
  </si>
  <si>
    <t>OBRIGATORIO</t>
  </si>
  <si>
    <t>Plano - 03</t>
  </si>
  <si>
    <t>1MB_Upload_39</t>
  </si>
  <si>
    <t>Plano - 04</t>
  </si>
  <si>
    <t>1MB_Upload_49</t>
  </si>
  <si>
    <t>Plano - 05</t>
  </si>
  <si>
    <t>3mbps 2018</t>
  </si>
  <si>
    <t>Plano - 06</t>
  </si>
  <si>
    <t>5mbps 2018</t>
  </si>
  <si>
    <t>Plano - 07</t>
  </si>
  <si>
    <t>8mbps 2018</t>
  </si>
  <si>
    <t xml:space="preserve">Total de Banda </t>
  </si>
  <si>
    <t>Razão de banda</t>
  </si>
  <si>
    <t>Uso de banda médio</t>
  </si>
  <si>
    <t>Plano - 08</t>
  </si>
  <si>
    <t>Download_1MB_39_90</t>
  </si>
  <si>
    <t>Plano - 09</t>
  </si>
  <si>
    <t>Download_2MB_59</t>
  </si>
  <si>
    <t>Plano - 10</t>
  </si>
  <si>
    <t>Download_2MB_69</t>
  </si>
  <si>
    <t>Plano - 11</t>
  </si>
  <si>
    <t>Download_3MB_79</t>
  </si>
  <si>
    <t>Plano - 12</t>
  </si>
  <si>
    <t>Download_3MB_89</t>
  </si>
  <si>
    <t>Plano - 13</t>
  </si>
  <si>
    <t>Download_4Mbps_99</t>
  </si>
  <si>
    <t>Plano - 14</t>
  </si>
  <si>
    <t>Download_5MB_119</t>
  </si>
  <si>
    <t>Faturamento bruto</t>
  </si>
  <si>
    <t>Ticket médio</t>
  </si>
  <si>
    <t>Plano médio</t>
  </si>
  <si>
    <t>Plano - 15</t>
  </si>
  <si>
    <t>Download_5MB_129</t>
  </si>
  <si>
    <t>Plano - 16</t>
  </si>
  <si>
    <t>FIBRA_10mbps</t>
  </si>
  <si>
    <t>Plano - 17</t>
  </si>
  <si>
    <t>FIBRA_20mbps</t>
  </si>
  <si>
    <t>Plano - 18</t>
  </si>
  <si>
    <t>FIBRA_5mbps</t>
  </si>
  <si>
    <t>Plano - 19</t>
  </si>
  <si>
    <t>Plano - 20</t>
  </si>
  <si>
    <t>Plano - 21</t>
  </si>
  <si>
    <t>Plano - 22</t>
  </si>
  <si>
    <t>Plano - 23</t>
  </si>
  <si>
    <t>Plano - 24</t>
  </si>
  <si>
    <t>Plano - 25</t>
  </si>
  <si>
    <t>Plano - 26</t>
  </si>
  <si>
    <t>Plano - 27</t>
  </si>
  <si>
    <t>Plano - 28</t>
  </si>
  <si>
    <t>Plano - 29</t>
  </si>
  <si>
    <t>Plano - 30</t>
  </si>
  <si>
    <t>Plano - 31</t>
  </si>
  <si>
    <t>Plano - 32</t>
  </si>
  <si>
    <t>Plano - 33</t>
  </si>
  <si>
    <t>Plano - 34</t>
  </si>
  <si>
    <t>Plano - 35</t>
  </si>
  <si>
    <t>Plano - 36</t>
  </si>
  <si>
    <t>Plano - 37</t>
  </si>
  <si>
    <t>Plano - 38</t>
  </si>
  <si>
    <t>Plano - 39</t>
  </si>
  <si>
    <t>Plano - 40</t>
  </si>
  <si>
    <t>Plano - 41</t>
  </si>
  <si>
    <t>Plano - 42</t>
  </si>
  <si>
    <t>Plano - 43</t>
  </si>
  <si>
    <t>Plano - 44</t>
  </si>
  <si>
    <t>Plano - 45</t>
  </si>
  <si>
    <t>Plano - 46</t>
  </si>
  <si>
    <t>Plano - 47</t>
  </si>
  <si>
    <t>Plano - 48</t>
  </si>
  <si>
    <t>Plano - 49</t>
  </si>
  <si>
    <t>Plano - 50</t>
  </si>
  <si>
    <t>Plano - 51</t>
  </si>
  <si>
    <t xml:space="preserve"> - Menor plano</t>
  </si>
  <si>
    <t xml:space="preserve"> + Maior Plano</t>
  </si>
  <si>
    <t>Plano - 52</t>
  </si>
  <si>
    <t>Plano - 53</t>
  </si>
  <si>
    <t>Plano - 54</t>
  </si>
  <si>
    <t>Plano - 55</t>
  </si>
  <si>
    <t>Plano - 56</t>
  </si>
  <si>
    <t>Plano - 57</t>
  </si>
  <si>
    <t>Plano - 58</t>
  </si>
  <si>
    <t>Banda média</t>
  </si>
  <si>
    <t>Plano - 59</t>
  </si>
  <si>
    <t>Plano - 60</t>
  </si>
  <si>
    <t>Plano - 61</t>
  </si>
  <si>
    <t>Plano - 62</t>
  </si>
  <si>
    <t>Plano - 63</t>
  </si>
  <si>
    <t>Plano - 64</t>
  </si>
  <si>
    <t>Plano - 65</t>
  </si>
  <si>
    <t>Plano - 66</t>
  </si>
  <si>
    <t>Plano - 67</t>
  </si>
  <si>
    <t>Plano - 68</t>
  </si>
  <si>
    <t>Plano - 69</t>
  </si>
  <si>
    <t>Plano - 70</t>
  </si>
  <si>
    <t>Plano - 71</t>
  </si>
  <si>
    <t>Plano - 72</t>
  </si>
  <si>
    <t>Plano - 73</t>
  </si>
  <si>
    <t>Plano - 74</t>
  </si>
  <si>
    <t>Plano - 75</t>
  </si>
  <si>
    <t>Plano - 76</t>
  </si>
  <si>
    <t>Plano - 77</t>
  </si>
  <si>
    <t>Plano - 78</t>
  </si>
  <si>
    <t>Plano - 79</t>
  </si>
  <si>
    <t>Plano - 80</t>
  </si>
  <si>
    <t>Plano - 81</t>
  </si>
  <si>
    <t>Plano - 82</t>
  </si>
  <si>
    <t>Plano - 83</t>
  </si>
  <si>
    <t>Plano - 84</t>
  </si>
  <si>
    <t>Plano - 85</t>
  </si>
  <si>
    <t>Plano - 86</t>
  </si>
  <si>
    <t>Plano - 87</t>
  </si>
  <si>
    <t>Plano - 88</t>
  </si>
  <si>
    <t>Plano - 89</t>
  </si>
  <si>
    <t>Plano - 90</t>
  </si>
  <si>
    <t>Plano - 91</t>
  </si>
  <si>
    <t>Plano - 92</t>
  </si>
  <si>
    <t>Plano - 93</t>
  </si>
  <si>
    <t>Plano - 94</t>
  </si>
  <si>
    <t>Plano - 95</t>
  </si>
  <si>
    <t>Plano - 96</t>
  </si>
  <si>
    <r>
      <t xml:space="preserve">Produzida por </t>
    </r>
    <r>
      <rPr>
        <b/>
        <sz val="11"/>
        <color rgb="FFBFBFBF"/>
        <rFont val="Candara"/>
      </rPr>
      <t>Matheus Marmentini</t>
    </r>
  </si>
  <si>
    <t>Plano - 97</t>
  </si>
  <si>
    <t>matheus@marmentini.net</t>
  </si>
  <si>
    <t>Plano - 98</t>
  </si>
  <si>
    <t>Plano - 99</t>
  </si>
  <si>
    <t>Plano - 100</t>
  </si>
  <si>
    <t>CUSTOS OPERACIONAIS</t>
  </si>
  <si>
    <t>PLANOS ATÉ 1Gb</t>
  </si>
  <si>
    <t>DESCRIÇÃO</t>
  </si>
  <si>
    <t>QTDADE</t>
  </si>
  <si>
    <t>PLANO</t>
  </si>
  <si>
    <t>Razão de Banda</t>
  </si>
  <si>
    <t>Uso de banda total</t>
  </si>
  <si>
    <t>Uso P/CLI</t>
  </si>
  <si>
    <t>TOTAL BANDA ANTIGO</t>
  </si>
  <si>
    <t>TOTAL DE BANDA X10</t>
  </si>
  <si>
    <t>% DE AUMENTO</t>
  </si>
  <si>
    <t>PLANOS MAIS COMUNS</t>
  </si>
  <si>
    <r>
      <t xml:space="preserve">Produzida por </t>
    </r>
    <r>
      <rPr>
        <b/>
        <sz val="11"/>
        <color rgb="FFFFFFFF"/>
        <rFont val="Candara"/>
      </rPr>
      <t>Matheus Marmentini</t>
    </r>
  </si>
  <si>
    <t>FATURAMENTO E DESPESAS TOTAIS</t>
  </si>
  <si>
    <t>FAT BRUTO</t>
  </si>
  <si>
    <t>LUCRO EFETIVO</t>
  </si>
  <si>
    <t>LUCRO LIQUIDO</t>
  </si>
  <si>
    <r>
      <t xml:space="preserve">1º PASSO </t>
    </r>
    <r>
      <rPr>
        <sz val="8"/>
        <color rgb="FFFFFFFF"/>
        <rFont val="Arial Black"/>
      </rPr>
      <t>(Analise MACRO)</t>
    </r>
  </si>
  <si>
    <t>FATURAMENTO TOTAL</t>
  </si>
  <si>
    <t>TOTAL</t>
  </si>
  <si>
    <t>DESPESAS TOTAIS</t>
  </si>
  <si>
    <t>P/CLIENTE</t>
  </si>
  <si>
    <t>Lucro liquido</t>
  </si>
  <si>
    <r>
      <t xml:space="preserve">2º PASSO </t>
    </r>
    <r>
      <rPr>
        <sz val="8"/>
        <color rgb="FFFFFFFF"/>
        <rFont val="Arial Black"/>
      </rPr>
      <t>(Desdobramento de Custos)</t>
    </r>
  </si>
  <si>
    <t>CUSTO DE LINK</t>
  </si>
  <si>
    <t>IMPOSTO</t>
  </si>
  <si>
    <t>INVESTIMENTO</t>
  </si>
  <si>
    <t>OPEX</t>
  </si>
  <si>
    <t>INVESTIMENTOS</t>
  </si>
  <si>
    <r>
      <t xml:space="preserve">3º PASSO </t>
    </r>
    <r>
      <rPr>
        <sz val="8"/>
        <color rgb="FFFFFFFF"/>
        <rFont val="Arial Black"/>
      </rPr>
      <t>(CUSTO COM LINK E TRANSPORTE)</t>
    </r>
  </si>
  <si>
    <t>Calculadora de custo IP</t>
  </si>
  <si>
    <t>NOME DO CIRCUITO</t>
  </si>
  <si>
    <t>TOTAL (Mb)</t>
  </si>
  <si>
    <t>VALOR (Mb)</t>
  </si>
  <si>
    <t>Link IP - 01</t>
  </si>
  <si>
    <t>LINK TOTAL</t>
  </si>
  <si>
    <t>CUSTO P/MB</t>
  </si>
  <si>
    <t>Total</t>
  </si>
  <si>
    <t>Calculadora de custo Transporte OU CDN</t>
  </si>
  <si>
    <t>Transporte IP - TCB</t>
  </si>
  <si>
    <t>Transporte IP - AM</t>
  </si>
  <si>
    <t>Transporte IP - NE</t>
  </si>
  <si>
    <t>LINK IP + TRANSPORTE</t>
  </si>
  <si>
    <r>
      <t xml:space="preserve">Produzida por </t>
    </r>
    <r>
      <rPr>
        <b/>
        <sz val="11"/>
        <color rgb="FFBFBFBF"/>
        <rFont val="Calibri"/>
      </rPr>
      <t>Matheus Marmentini</t>
    </r>
  </si>
  <si>
    <t>CUSTO OPERACIONAL</t>
  </si>
  <si>
    <t>CUSTO POR PLANO</t>
  </si>
  <si>
    <t xml:space="preserve">FMB </t>
  </si>
  <si>
    <t>CUSTO BANDA</t>
  </si>
  <si>
    <t>CUSTO TOTAL</t>
  </si>
  <si>
    <t xml:space="preserve">LUCRO </t>
  </si>
  <si>
    <t>MARGEM</t>
  </si>
  <si>
    <t>CENÁRIO (A)</t>
  </si>
  <si>
    <t>ESTUDO DE PLANOS (A) POR CLIENTE</t>
  </si>
  <si>
    <t>ESTUDO TOTAL</t>
  </si>
  <si>
    <t>USO DE BANDA</t>
  </si>
  <si>
    <t>% DE CLIENTES</t>
  </si>
  <si>
    <t>VALOR DE VENDA</t>
  </si>
  <si>
    <t>FMB</t>
  </si>
  <si>
    <t>BANDA</t>
  </si>
  <si>
    <t>CDN</t>
  </si>
  <si>
    <t>LUCRO</t>
  </si>
  <si>
    <t>%</t>
  </si>
  <si>
    <t>FAT</t>
  </si>
  <si>
    <t>CUSTO</t>
  </si>
  <si>
    <t>BANDA NECESSARIA</t>
  </si>
  <si>
    <t>CDN NETFLIX</t>
  </si>
  <si>
    <t>CDN GOOGLE</t>
  </si>
  <si>
    <t>ECONOMIA</t>
  </si>
  <si>
    <t>ECONOMIA P/CLI</t>
  </si>
  <si>
    <t>ECONOMIA R$</t>
  </si>
  <si>
    <t>VALOR</t>
  </si>
  <si>
    <t>SIMULADOR (beta)</t>
  </si>
  <si>
    <t>TAMANHO DA REDE</t>
  </si>
  <si>
    <t>CUSTO DO LINK IP</t>
  </si>
  <si>
    <t>CUSTO FIXO - S/LINK</t>
  </si>
  <si>
    <t>ECONOMIA POR CDN</t>
  </si>
  <si>
    <t>ECONOMIA REAL</t>
  </si>
  <si>
    <t>GOOGLE</t>
  </si>
  <si>
    <t>NETFLIX</t>
  </si>
  <si>
    <t>CENÁRIO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</si>
</sst>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\ &quot;Mb&quot;"/>
    <numFmt numFmtId="165" formatCode="_-&quot;R$&quot;\ * #,##0.00_-;\-&quot;R$&quot;\ * #,##0.00_-;_-&quot;R$&quot;\ * &quot;-&quot;??_-;_-@"/>
    <numFmt numFmtId="166" formatCode="_-* #,##0.00_-;\-* #,##0.00_-;_-* &quot;-&quot;??_-;_-@"/>
    <numFmt numFmtId="167" formatCode="#,##0\ &quot;Cli&quot;"/>
    <numFmt numFmtId="168" formatCode="#,##0.0\ &quot;Mb&quot;"/>
    <numFmt numFmtId="169" formatCode="0.0\ \x\ \1"/>
    <numFmt numFmtId="170" formatCode="0\ \x\ \1"/>
    <numFmt numFmtId="171" formatCode="0\ &quot;MB&quot;"/>
    <numFmt numFmtId="172" formatCode="0.00\ &quot;MB&quot;"/>
    <numFmt numFmtId="173" formatCode="_-&quot;R$&quot;* #,##0.00_-;\-&quot;R$&quot;* #,##0.00_-;_-&quot;R$&quot;* &quot;-&quot;??_-;_-@"/>
    <numFmt numFmtId="174" formatCode="0,000\ &quot;MB&quot;"/>
    <numFmt numFmtId="175" formatCode="0.0\ &quot;Mb&quot;"/>
    <numFmt numFmtId="176" formatCode="_-* #,##0_-;\-* #,##0_-;_-* &quot;-&quot;??_-;_-@"/>
    <numFmt numFmtId="177" formatCode="_-&quot;R$&quot;\ * #,##0_-;\-&quot;R$&quot;\ * #,##0_-;_-&quot;R$&quot;\ * &quot;-&quot;??_-;_-@"/>
    <numFmt numFmtId="178" formatCode="0.0\ &quot;Gbps&quot;"/>
  </numFmts>
  <fonts count="42">
    <font>
      <sz val="11"/>
      <color rgb="FF000000"/>
      <name val="Calibri"/>
    </font>
    <font>
      <sz val="11"/>
      <color theme="1"/>
      <name val="Calibri"/>
    </font>
    <font>
      <b/>
      <u/>
      <sz val="13"/>
      <color rgb="FFFFFFFF"/>
      <name val="Calibri"/>
    </font>
    <font>
      <sz val="11"/>
      <name val="Calibri"/>
    </font>
    <font>
      <b/>
      <sz val="11"/>
      <color rgb="FFFFFFFF"/>
      <name val="Calibri"/>
    </font>
    <font>
      <b/>
      <sz val="14"/>
      <color rgb="FFFFFFFF"/>
      <name val="Calibri"/>
    </font>
    <font>
      <b/>
      <sz val="16"/>
      <color rgb="FFFFFFFF"/>
      <name val="Calibri"/>
    </font>
    <font>
      <b/>
      <sz val="10"/>
      <color rgb="FFFFFFFF"/>
      <name val="Calibri"/>
    </font>
    <font>
      <b/>
      <sz val="20"/>
      <color rgb="FF000000"/>
      <name val="Calibri"/>
    </font>
    <font>
      <b/>
      <sz val="15"/>
      <color rgb="FF000000"/>
      <name val="Calibri"/>
    </font>
    <font>
      <sz val="11"/>
      <color rgb="FFBFBFBF"/>
      <name val="Candara"/>
    </font>
    <font>
      <u/>
      <sz val="11"/>
      <color rgb="FFBFBFBF"/>
      <name val="Candara"/>
    </font>
    <font>
      <sz val="11"/>
      <color rgb="FF000000"/>
      <name val="Candara"/>
    </font>
    <font>
      <b/>
      <sz val="11"/>
      <color rgb="FF000000"/>
      <name val="Calibri"/>
    </font>
    <font>
      <sz val="11"/>
      <color rgb="FFFFFFFF"/>
      <name val="Calibri"/>
    </font>
    <font>
      <b/>
      <u/>
      <sz val="13"/>
      <color rgb="FFFFFFFF"/>
      <name val="Calibri"/>
    </font>
    <font>
      <b/>
      <sz val="11"/>
      <color rgb="FFF2F2F2"/>
      <name val="Calibri"/>
    </font>
    <font>
      <b/>
      <sz val="10"/>
      <color rgb="FF000000"/>
      <name val="Calibri"/>
    </font>
    <font>
      <b/>
      <sz val="11"/>
      <color rgb="FFBFBFBF"/>
      <name val="Calibri"/>
    </font>
    <font>
      <sz val="11"/>
      <color rgb="FFBFBFBF"/>
      <name val="Calibri"/>
    </font>
    <font>
      <sz val="11"/>
      <color rgb="FFFFFFFF"/>
      <name val="Candara"/>
    </font>
    <font>
      <u/>
      <sz val="11"/>
      <color rgb="FFFFFFFF"/>
      <name val="Candara"/>
    </font>
    <font>
      <sz val="18"/>
      <color rgb="FFFFFFFF"/>
      <name val="Arial Black"/>
    </font>
    <font>
      <b/>
      <sz val="14"/>
      <color theme="1"/>
      <name val="Calibri"/>
    </font>
    <font>
      <sz val="11"/>
      <color rgb="FFD8D8D8"/>
      <name val="Calibri"/>
    </font>
    <font>
      <sz val="12"/>
      <color rgb="FF000000"/>
      <name val="Calibri"/>
    </font>
    <font>
      <sz val="12"/>
      <color rgb="FFA5A5A5"/>
      <name val="Calibri"/>
    </font>
    <font>
      <b/>
      <sz val="11"/>
      <color theme="1"/>
      <name val="Calibri"/>
    </font>
    <font>
      <b/>
      <sz val="11"/>
      <color rgb="FF3F3F3F"/>
      <name val="Calibri"/>
    </font>
    <font>
      <sz val="11"/>
      <color rgb="FF3F3F3F"/>
      <name val="Calibri"/>
    </font>
    <font>
      <u/>
      <sz val="11"/>
      <color rgb="FFBFBFBF"/>
      <name val="Calibri"/>
    </font>
    <font>
      <sz val="11"/>
      <color rgb="FFF2F2F2"/>
      <name val="Calibri"/>
    </font>
    <font>
      <b/>
      <sz val="20"/>
      <color rgb="FFFFFFFF"/>
      <name val="Corbel"/>
    </font>
    <font>
      <b/>
      <u/>
      <sz val="13"/>
      <color rgb="FFFFFFFF"/>
      <name val="Calibri"/>
    </font>
    <font>
      <sz val="11"/>
      <color rgb="FFA5A5A5"/>
      <name val="Calibri"/>
    </font>
    <font>
      <sz val="11"/>
      <color rgb="FFFF0000"/>
      <name val="Calibri"/>
    </font>
    <font>
      <b/>
      <sz val="11"/>
      <color rgb="FF262626"/>
      <name val="Calibri"/>
    </font>
    <font>
      <b/>
      <sz val="12"/>
      <color rgb="FF000000"/>
      <name val="Calibri"/>
    </font>
    <font>
      <b/>
      <sz val="14"/>
      <color rgb="FF000000"/>
      <name val="Calibri"/>
    </font>
    <font>
      <b/>
      <sz val="11"/>
      <color rgb="FFBFBFBF"/>
      <name val="Candara"/>
    </font>
    <font>
      <b/>
      <sz val="11"/>
      <color rgb="FFFFFFFF"/>
      <name val="Candara"/>
    </font>
    <font>
      <sz val="8"/>
      <color rgb="FFFFFFFF"/>
      <name val="Arial Black"/>
    </font>
  </fonts>
  <fills count="11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595959"/>
        <bgColor rgb="FF595959"/>
      </patternFill>
    </fill>
    <fill>
      <patternFill patternType="solid">
        <fgColor rgb="FF7F7F7F"/>
        <bgColor rgb="FF7F7F7F"/>
      </patternFill>
    </fill>
    <fill>
      <patternFill patternType="solid">
        <fgColor rgb="FF262626"/>
        <bgColor rgb="FF262626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</fills>
  <borders count="76">
    <border>
      <left/>
      <right/>
      <top/>
      <bottom/>
      <diagonal/>
    </border>
    <border>
      <left style="thin">
        <color rgb="FFD8D8D8"/>
      </left>
      <right/>
      <top style="thin">
        <color rgb="FFD8D8D8"/>
      </top>
      <bottom/>
      <diagonal/>
    </border>
    <border>
      <left/>
      <right/>
      <top style="thin">
        <color rgb="FFD8D8D8"/>
      </top>
      <bottom/>
      <diagonal/>
    </border>
    <border>
      <left/>
      <right/>
      <top/>
      <bottom/>
      <diagonal/>
    </border>
    <border>
      <left style="thin">
        <color rgb="FFD8D8D8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 style="thin">
        <color rgb="FFD8D8D8"/>
      </right>
      <top/>
      <bottom/>
      <diagonal/>
    </border>
    <border>
      <left/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2F2F2"/>
      </right>
      <top/>
      <bottom style="thin">
        <color rgb="FFF2F2F2"/>
      </bottom>
      <diagonal/>
    </border>
    <border>
      <left style="thin">
        <color rgb="FFF2F2F2"/>
      </left>
      <right/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2F2F2"/>
      </left>
      <right/>
      <top/>
      <bottom style="thin">
        <color rgb="FFF2F2F2"/>
      </bottom>
      <diagonal/>
    </border>
    <border>
      <left/>
      <right/>
      <top/>
      <bottom style="thin">
        <color rgb="FFF2F2F2"/>
      </bottom>
      <diagonal/>
    </border>
    <border>
      <left/>
      <right style="thin">
        <color rgb="FFF2F2F2"/>
      </right>
      <top/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D8D8D8"/>
      </left>
      <right/>
      <top/>
      <bottom style="thin">
        <color rgb="FFD8D8D8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2F2F2"/>
      </bottom>
      <diagonal/>
    </border>
    <border>
      <left/>
      <right/>
      <top/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/>
      <diagonal/>
    </border>
    <border>
      <left/>
      <right/>
      <top style="thin">
        <color rgb="FFF2F2F2"/>
      </top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 style="thin">
        <color rgb="FFF2F2F2"/>
      </left>
      <right/>
      <top/>
      <bottom style="thin">
        <color rgb="FFF2F2F2"/>
      </bottom>
      <diagonal/>
    </border>
    <border>
      <left/>
      <right/>
      <top/>
      <bottom style="thin">
        <color rgb="FFF2F2F2"/>
      </bottom>
      <diagonal/>
    </border>
    <border>
      <left/>
      <right style="thin">
        <color rgb="FFF2F2F2"/>
      </right>
      <top/>
      <bottom style="thin">
        <color rgb="FFF2F2F2"/>
      </bottom>
      <diagonal/>
    </border>
    <border>
      <left style="thin">
        <color rgb="FFF2F2F2"/>
      </left>
      <right/>
      <top style="thin">
        <color rgb="FFFFFFFF"/>
      </top>
      <bottom style="thin">
        <color rgb="FFFFFFFF"/>
      </bottom>
      <diagonal/>
    </border>
    <border>
      <left style="thin">
        <color rgb="FFF2F2F2"/>
      </left>
      <right/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240">
    <xf numFmtId="0" fontId="0" fillId="0" borderId="0" xfId="0" applyFont="1" applyAlignment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3" xfId="0" applyFont="1" applyFill="1" applyBorder="1" applyAlignment="1">
      <alignment horizontal="center"/>
    </xf>
    <xf numFmtId="0" fontId="1" fillId="2" borderId="3" xfId="0" applyFont="1" applyFill="1" applyBorder="1"/>
    <xf numFmtId="0" fontId="0" fillId="0" borderId="0" xfId="0" applyFont="1"/>
    <xf numFmtId="0" fontId="0" fillId="2" borderId="4" xfId="0" applyFont="1" applyFill="1" applyBorder="1"/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0" fillId="4" borderId="3" xfId="0" applyFont="1" applyFill="1" applyBorder="1"/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0" fillId="6" borderId="3" xfId="0" applyFont="1" applyFill="1" applyBorder="1"/>
    <xf numFmtId="164" fontId="0" fillId="6" borderId="3" xfId="0" applyNumberFormat="1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165" fontId="0" fillId="6" borderId="3" xfId="0" applyNumberFormat="1" applyFont="1" applyFill="1" applyBorder="1" applyAlignment="1">
      <alignment horizontal="center"/>
    </xf>
    <xf numFmtId="164" fontId="1" fillId="7" borderId="3" xfId="0" applyNumberFormat="1" applyFont="1" applyFill="1" applyBorder="1" applyAlignment="1">
      <alignment horizontal="center"/>
    </xf>
    <xf numFmtId="166" fontId="1" fillId="7" borderId="3" xfId="0" applyNumberFormat="1" applyFont="1" applyFill="1" applyBorder="1" applyAlignment="1">
      <alignment horizontal="center"/>
    </xf>
    <xf numFmtId="165" fontId="1" fillId="7" borderId="3" xfId="0" applyNumberFormat="1" applyFont="1" applyFill="1" applyBorder="1"/>
    <xf numFmtId="0" fontId="7" fillId="5" borderId="12" xfId="0" applyFont="1" applyFill="1" applyBorder="1" applyAlignment="1">
      <alignment horizontal="right" vertical="center"/>
    </xf>
    <xf numFmtId="0" fontId="0" fillId="8" borderId="13" xfId="0" applyFont="1" applyFill="1" applyBorder="1"/>
    <xf numFmtId="0" fontId="0" fillId="7" borderId="13" xfId="0" applyFont="1" applyFill="1" applyBorder="1"/>
    <xf numFmtId="164" fontId="8" fillId="8" borderId="12" xfId="0" applyNumberFormat="1" applyFont="1" applyFill="1" applyBorder="1" applyAlignment="1">
      <alignment horizontal="center" vertical="center"/>
    </xf>
    <xf numFmtId="167" fontId="8" fillId="8" borderId="12" xfId="0" applyNumberFormat="1" applyFont="1" applyFill="1" applyBorder="1" applyAlignment="1">
      <alignment horizontal="center" vertical="center"/>
    </xf>
    <xf numFmtId="167" fontId="8" fillId="7" borderId="12" xfId="0" applyNumberFormat="1" applyFont="1" applyFill="1" applyBorder="1" applyAlignment="1">
      <alignment horizontal="center" vertical="center"/>
    </xf>
    <xf numFmtId="164" fontId="9" fillId="8" borderId="14" xfId="0" applyNumberFormat="1" applyFont="1" applyFill="1" applyBorder="1" applyAlignment="1">
      <alignment vertical="center"/>
    </xf>
    <xf numFmtId="168" fontId="9" fillId="8" borderId="14" xfId="0" applyNumberFormat="1" applyFont="1" applyFill="1" applyBorder="1" applyAlignment="1">
      <alignment vertical="center"/>
    </xf>
    <xf numFmtId="167" fontId="9" fillId="7" borderId="14" xfId="0" applyNumberFormat="1" applyFont="1" applyFill="1" applyBorder="1" applyAlignment="1">
      <alignment vertical="center"/>
    </xf>
    <xf numFmtId="164" fontId="8" fillId="7" borderId="12" xfId="0" applyNumberFormat="1" applyFont="1" applyFill="1" applyBorder="1" applyAlignment="1">
      <alignment horizontal="center" vertical="center"/>
    </xf>
    <xf numFmtId="169" fontId="8" fillId="7" borderId="12" xfId="0" applyNumberFormat="1" applyFont="1" applyFill="1" applyBorder="1" applyAlignment="1">
      <alignment horizontal="center" vertical="center"/>
    </xf>
    <xf numFmtId="168" fontId="8" fillId="7" borderId="12" xfId="0" applyNumberFormat="1" applyFont="1" applyFill="1" applyBorder="1" applyAlignment="1">
      <alignment horizontal="center" vertical="center"/>
    </xf>
    <xf numFmtId="164" fontId="9" fillId="7" borderId="14" xfId="0" applyNumberFormat="1" applyFont="1" applyFill="1" applyBorder="1" applyAlignment="1">
      <alignment vertical="center"/>
    </xf>
    <xf numFmtId="170" fontId="9" fillId="7" borderId="14" xfId="0" applyNumberFormat="1" applyFont="1" applyFill="1" applyBorder="1" applyAlignment="1">
      <alignment vertical="center"/>
    </xf>
    <xf numFmtId="168" fontId="9" fillId="7" borderId="14" xfId="0" applyNumberFormat="1" applyFont="1" applyFill="1" applyBorder="1" applyAlignment="1">
      <alignment vertical="center"/>
    </xf>
    <xf numFmtId="165" fontId="8" fillId="7" borderId="12" xfId="0" applyNumberFormat="1" applyFont="1" applyFill="1" applyBorder="1" applyAlignment="1">
      <alignment horizontal="center" vertical="center"/>
    </xf>
    <xf numFmtId="164" fontId="0" fillId="2" borderId="3" xfId="0" applyNumberFormat="1" applyFont="1" applyFill="1" applyBorder="1" applyAlignment="1">
      <alignment horizontal="center"/>
    </xf>
    <xf numFmtId="0" fontId="0" fillId="2" borderId="15" xfId="0" applyFont="1" applyFill="1" applyBorder="1"/>
    <xf numFmtId="0" fontId="10" fillId="2" borderId="3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0" fontId="12" fillId="2" borderId="3" xfId="0" applyFont="1" applyFill="1" applyBorder="1"/>
    <xf numFmtId="0" fontId="0" fillId="2" borderId="16" xfId="0" applyFont="1" applyFill="1" applyBorder="1"/>
    <xf numFmtId="0" fontId="0" fillId="2" borderId="17" xfId="0" applyFont="1" applyFill="1" applyBorder="1"/>
    <xf numFmtId="165" fontId="13" fillId="6" borderId="3" xfId="0" applyNumberFormat="1" applyFont="1" applyFill="1" applyBorder="1" applyAlignment="1">
      <alignment horizontal="center"/>
    </xf>
    <xf numFmtId="164" fontId="13" fillId="6" borderId="3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4" fillId="0" borderId="0" xfId="0" applyFont="1"/>
    <xf numFmtId="0" fontId="1" fillId="0" borderId="0" xfId="0" applyFont="1"/>
    <xf numFmtId="0" fontId="15" fillId="3" borderId="3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/>
    </xf>
    <xf numFmtId="0" fontId="0" fillId="2" borderId="21" xfId="0" applyFont="1" applyFill="1" applyBorder="1"/>
    <xf numFmtId="0" fontId="16" fillId="2" borderId="22" xfId="0" applyFont="1" applyFill="1" applyBorder="1"/>
    <xf numFmtId="0" fontId="16" fillId="2" borderId="23" xfId="0" applyFont="1" applyFill="1" applyBorder="1"/>
    <xf numFmtId="0" fontId="16" fillId="2" borderId="24" xfId="0" applyFont="1" applyFill="1" applyBorder="1"/>
    <xf numFmtId="168" fontId="17" fillId="7" borderId="25" xfId="0" applyNumberFormat="1" applyFont="1" applyFill="1" applyBorder="1" applyAlignment="1">
      <alignment horizontal="center" vertical="center"/>
    </xf>
    <xf numFmtId="0" fontId="18" fillId="2" borderId="3" xfId="0" applyFont="1" applyFill="1" applyBorder="1"/>
    <xf numFmtId="9" fontId="18" fillId="2" borderId="3" xfId="0" applyNumberFormat="1" applyFont="1" applyFill="1" applyBorder="1"/>
    <xf numFmtId="0" fontId="1" fillId="6" borderId="27" xfId="0" applyFont="1" applyFill="1" applyBorder="1"/>
    <xf numFmtId="171" fontId="0" fillId="6" borderId="27" xfId="0" applyNumberFormat="1" applyFont="1" applyFill="1" applyBorder="1" applyAlignment="1">
      <alignment horizontal="left"/>
    </xf>
    <xf numFmtId="0" fontId="19" fillId="2" borderId="3" xfId="0" applyFont="1" applyFill="1" applyBorder="1"/>
    <xf numFmtId="168" fontId="0" fillId="9" borderId="15" xfId="0" applyNumberFormat="1" applyFont="1" applyFill="1" applyBorder="1" applyAlignment="1">
      <alignment horizontal="center"/>
    </xf>
    <xf numFmtId="169" fontId="0" fillId="9" borderId="21" xfId="0" applyNumberFormat="1" applyFont="1" applyFill="1" applyBorder="1" applyAlignment="1">
      <alignment horizontal="center"/>
    </xf>
    <xf numFmtId="172" fontId="0" fillId="6" borderId="27" xfId="0" applyNumberFormat="1" applyFont="1" applyFill="1" applyBorder="1" applyAlignment="1">
      <alignment horizontal="left"/>
    </xf>
    <xf numFmtId="0" fontId="1" fillId="6" borderId="29" xfId="0" applyFont="1" applyFill="1" applyBorder="1"/>
    <xf numFmtId="172" fontId="0" fillId="6" borderId="30" xfId="0" applyNumberFormat="1" applyFont="1" applyFill="1" applyBorder="1" applyAlignment="1">
      <alignment horizontal="left"/>
    </xf>
    <xf numFmtId="9" fontId="1" fillId="2" borderId="3" xfId="0" applyNumberFormat="1" applyFont="1" applyFill="1" applyBorder="1" applyAlignment="1">
      <alignment horizontal="center"/>
    </xf>
    <xf numFmtId="0" fontId="14" fillId="2" borderId="3" xfId="0" applyFont="1" applyFill="1" applyBorder="1"/>
    <xf numFmtId="171" fontId="0" fillId="6" borderId="29" xfId="0" applyNumberFormat="1" applyFont="1" applyFill="1" applyBorder="1" applyAlignment="1">
      <alignment horizontal="left"/>
    </xf>
    <xf numFmtId="169" fontId="0" fillId="9" borderId="31" xfId="0" applyNumberFormat="1" applyFont="1" applyFill="1" applyBorder="1" applyAlignment="1">
      <alignment horizontal="center"/>
    </xf>
    <xf numFmtId="172" fontId="0" fillId="6" borderId="32" xfId="0" applyNumberFormat="1" applyFont="1" applyFill="1" applyBorder="1" applyAlignment="1">
      <alignment horizontal="left"/>
    </xf>
    <xf numFmtId="164" fontId="14" fillId="2" borderId="3" xfId="0" applyNumberFormat="1" applyFont="1" applyFill="1" applyBorder="1" applyAlignment="1">
      <alignment horizontal="center"/>
    </xf>
    <xf numFmtId="0" fontId="20" fillId="2" borderId="3" xfId="0" applyFont="1" applyFill="1" applyBorder="1" applyAlignment="1">
      <alignment horizontal="right"/>
    </xf>
    <xf numFmtId="0" fontId="21" fillId="2" borderId="3" xfId="0" applyFont="1" applyFill="1" applyBorder="1" applyAlignment="1">
      <alignment horizontal="right"/>
    </xf>
    <xf numFmtId="0" fontId="19" fillId="2" borderId="3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165" fontId="23" fillId="9" borderId="3" xfId="0" applyNumberFormat="1" applyFont="1" applyFill="1" applyBorder="1" applyAlignment="1">
      <alignment horizontal="center" vertical="center"/>
    </xf>
    <xf numFmtId="0" fontId="0" fillId="9" borderId="21" xfId="0" applyFont="1" applyFill="1" applyBorder="1"/>
    <xf numFmtId="165" fontId="8" fillId="4" borderId="30" xfId="0" applyNumberFormat="1" applyFont="1" applyFill="1" applyBorder="1" applyAlignment="1">
      <alignment horizontal="center" vertical="center"/>
    </xf>
    <xf numFmtId="165" fontId="8" fillId="4" borderId="12" xfId="0" applyNumberFormat="1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/>
    </xf>
    <xf numFmtId="9" fontId="24" fillId="9" borderId="21" xfId="0" applyNumberFormat="1" applyFont="1" applyFill="1" applyBorder="1" applyAlignment="1">
      <alignment horizontal="center"/>
    </xf>
    <xf numFmtId="173" fontId="25" fillId="10" borderId="32" xfId="0" applyNumberFormat="1" applyFont="1" applyFill="1" applyBorder="1" applyAlignment="1">
      <alignment vertical="center"/>
    </xf>
    <xf numFmtId="165" fontId="25" fillId="10" borderId="14" xfId="0" applyNumberFormat="1" applyFont="1" applyFill="1" applyBorder="1" applyAlignment="1">
      <alignment horizontal="center" vertical="center"/>
    </xf>
    <xf numFmtId="165" fontId="25" fillId="10" borderId="32" xfId="0" applyNumberFormat="1" applyFont="1" applyFill="1" applyBorder="1" applyAlignment="1">
      <alignment horizontal="center" vertical="center"/>
    </xf>
    <xf numFmtId="0" fontId="13" fillId="10" borderId="32" xfId="0" applyFont="1" applyFill="1" applyBorder="1" applyAlignment="1">
      <alignment horizontal="center"/>
    </xf>
    <xf numFmtId="0" fontId="24" fillId="9" borderId="27" xfId="0" applyFont="1" applyFill="1" applyBorder="1"/>
    <xf numFmtId="0" fontId="24" fillId="9" borderId="3" xfId="0" applyFont="1" applyFill="1" applyBorder="1"/>
    <xf numFmtId="173" fontId="24" fillId="9" borderId="3" xfId="0" applyNumberFormat="1" applyFont="1" applyFill="1" applyBorder="1"/>
    <xf numFmtId="0" fontId="14" fillId="2" borderId="3" xfId="0" applyFont="1" applyFill="1" applyBorder="1" applyAlignment="1">
      <alignment vertical="center"/>
    </xf>
    <xf numFmtId="0" fontId="0" fillId="9" borderId="27" xfId="0" applyFont="1" applyFill="1" applyBorder="1"/>
    <xf numFmtId="0" fontId="0" fillId="9" borderId="3" xfId="0" applyFont="1" applyFill="1" applyBorder="1"/>
    <xf numFmtId="9" fontId="26" fillId="10" borderId="30" xfId="0" applyNumberFormat="1" applyFont="1" applyFill="1" applyBorder="1" applyAlignment="1">
      <alignment vertical="center"/>
    </xf>
    <xf numFmtId="168" fontId="17" fillId="7" borderId="47" xfId="0" applyNumberFormat="1" applyFont="1" applyFill="1" applyBorder="1" applyAlignment="1">
      <alignment horizontal="center" vertical="center"/>
    </xf>
    <xf numFmtId="0" fontId="1" fillId="6" borderId="4" xfId="0" applyFont="1" applyFill="1" applyBorder="1"/>
    <xf numFmtId="164" fontId="1" fillId="6" borderId="3" xfId="0" applyNumberFormat="1" applyFont="1" applyFill="1" applyBorder="1" applyAlignment="1">
      <alignment horizontal="center"/>
    </xf>
    <xf numFmtId="165" fontId="1" fillId="6" borderId="3" xfId="0" applyNumberFormat="1" applyFont="1" applyFill="1" applyBorder="1"/>
    <xf numFmtId="165" fontId="1" fillId="6" borderId="15" xfId="0" applyNumberFormat="1" applyFont="1" applyFill="1" applyBorder="1"/>
    <xf numFmtId="165" fontId="8" fillId="2" borderId="3" xfId="0" applyNumberFormat="1" applyFont="1" applyFill="1" applyBorder="1" applyAlignment="1">
      <alignment horizontal="center" vertical="center"/>
    </xf>
    <xf numFmtId="168" fontId="9" fillId="2" borderId="3" xfId="0" applyNumberFormat="1" applyFont="1" applyFill="1" applyBorder="1" applyAlignment="1">
      <alignment vertical="center"/>
    </xf>
    <xf numFmtId="9" fontId="26" fillId="4" borderId="30" xfId="0" applyNumberFormat="1" applyFont="1" applyFill="1" applyBorder="1" applyAlignment="1">
      <alignment vertical="center"/>
    </xf>
    <xf numFmtId="174" fontId="8" fillId="2" borderId="3" xfId="0" applyNumberFormat="1" applyFont="1" applyFill="1" applyBorder="1" applyAlignment="1">
      <alignment horizontal="center" vertical="center"/>
    </xf>
    <xf numFmtId="175" fontId="8" fillId="4" borderId="30" xfId="0" applyNumberFormat="1" applyFont="1" applyFill="1" applyBorder="1" applyAlignment="1">
      <alignment horizontal="center" vertical="center"/>
    </xf>
    <xf numFmtId="0" fontId="27" fillId="9" borderId="51" xfId="0" applyFont="1" applyFill="1" applyBorder="1"/>
    <xf numFmtId="164" fontId="27" fillId="9" borderId="16" xfId="0" applyNumberFormat="1" applyFont="1" applyFill="1" applyBorder="1"/>
    <xf numFmtId="0" fontId="27" fillId="9" borderId="16" xfId="0" applyFont="1" applyFill="1" applyBorder="1"/>
    <xf numFmtId="165" fontId="27" fillId="9" borderId="17" xfId="0" applyNumberFormat="1" applyFont="1" applyFill="1" applyBorder="1"/>
    <xf numFmtId="165" fontId="25" fillId="4" borderId="32" xfId="0" applyNumberFormat="1" applyFont="1" applyFill="1" applyBorder="1" applyAlignment="1">
      <alignment horizontal="center" vertical="center"/>
    </xf>
    <xf numFmtId="164" fontId="1" fillId="6" borderId="27" xfId="0" applyNumberFormat="1" applyFont="1" applyFill="1" applyBorder="1" applyAlignment="1">
      <alignment horizontal="center"/>
    </xf>
    <xf numFmtId="165" fontId="1" fillId="6" borderId="21" xfId="0" applyNumberFormat="1" applyFont="1" applyFill="1" applyBorder="1"/>
    <xf numFmtId="0" fontId="27" fillId="9" borderId="29" xfId="0" applyFont="1" applyFill="1" applyBorder="1"/>
    <xf numFmtId="164" fontId="27" fillId="9" borderId="55" xfId="0" applyNumberFormat="1" applyFont="1" applyFill="1" applyBorder="1" applyAlignment="1">
      <alignment horizontal="center"/>
    </xf>
    <xf numFmtId="165" fontId="27" fillId="9" borderId="31" xfId="0" applyNumberFormat="1" applyFont="1" applyFill="1" applyBorder="1" applyAlignment="1">
      <alignment horizontal="center"/>
    </xf>
    <xf numFmtId="164" fontId="27" fillId="9" borderId="27" xfId="0" applyNumberFormat="1" applyFont="1" applyFill="1" applyBorder="1" applyAlignment="1">
      <alignment horizontal="left"/>
    </xf>
    <xf numFmtId="165" fontId="27" fillId="9" borderId="21" xfId="0" applyNumberFormat="1" applyFont="1" applyFill="1" applyBorder="1" applyAlignment="1">
      <alignment horizontal="center"/>
    </xf>
    <xf numFmtId="9" fontId="1" fillId="9" borderId="21" xfId="0" applyNumberFormat="1" applyFont="1" applyFill="1" applyBorder="1" applyAlignment="1">
      <alignment horizontal="center"/>
    </xf>
    <xf numFmtId="0" fontId="19" fillId="2" borderId="3" xfId="0" applyFont="1" applyFill="1" applyBorder="1" applyAlignment="1">
      <alignment horizontal="right"/>
    </xf>
    <xf numFmtId="0" fontId="28" fillId="2" borderId="3" xfId="0" applyFont="1" applyFill="1" applyBorder="1"/>
    <xf numFmtId="165" fontId="28" fillId="2" borderId="3" xfId="0" applyNumberFormat="1" applyFont="1" applyFill="1" applyBorder="1"/>
    <xf numFmtId="9" fontId="29" fillId="2" borderId="3" xfId="0" applyNumberFormat="1" applyFont="1" applyFill="1" applyBorder="1" applyAlignment="1">
      <alignment horizontal="center"/>
    </xf>
    <xf numFmtId="0" fontId="30" fillId="2" borderId="3" xfId="0" applyFont="1" applyFill="1" applyBorder="1" applyAlignment="1">
      <alignment horizontal="right"/>
    </xf>
    <xf numFmtId="0" fontId="19" fillId="0" borderId="0" xfId="0" applyFont="1"/>
    <xf numFmtId="0" fontId="0" fillId="5" borderId="3" xfId="0" applyFont="1" applyFill="1" applyBorder="1"/>
    <xf numFmtId="164" fontId="4" fillId="3" borderId="29" xfId="0" applyNumberFormat="1" applyFont="1" applyFill="1" applyBorder="1" applyAlignment="1">
      <alignment horizontal="center"/>
    </xf>
    <xf numFmtId="0" fontId="4" fillId="3" borderId="55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14" fillId="3" borderId="31" xfId="0" applyFont="1" applyFill="1" applyBorder="1" applyAlignment="1">
      <alignment horizontal="center"/>
    </xf>
    <xf numFmtId="164" fontId="1" fillId="7" borderId="27" xfId="0" applyNumberFormat="1" applyFont="1" applyFill="1" applyBorder="1" applyAlignment="1">
      <alignment horizontal="center"/>
    </xf>
    <xf numFmtId="165" fontId="0" fillId="7" borderId="3" xfId="0" applyNumberFormat="1" applyFont="1" applyFill="1" applyBorder="1"/>
    <xf numFmtId="169" fontId="0" fillId="7" borderId="3" xfId="0" applyNumberFormat="1" applyFont="1" applyFill="1" applyBorder="1" applyAlignment="1">
      <alignment horizontal="center"/>
    </xf>
    <xf numFmtId="173" fontId="0" fillId="7" borderId="3" xfId="0" applyNumberFormat="1" applyFont="1" applyFill="1" applyBorder="1"/>
    <xf numFmtId="173" fontId="13" fillId="7" borderId="27" xfId="0" applyNumberFormat="1" applyFont="1" applyFill="1" applyBorder="1"/>
    <xf numFmtId="9" fontId="0" fillId="7" borderId="21" xfId="0" applyNumberFormat="1" applyFont="1" applyFill="1" applyBorder="1"/>
    <xf numFmtId="164" fontId="1" fillId="7" borderId="29" xfId="0" applyNumberFormat="1" applyFont="1" applyFill="1" applyBorder="1" applyAlignment="1">
      <alignment horizontal="center"/>
    </xf>
    <xf numFmtId="165" fontId="0" fillId="7" borderId="55" xfId="0" applyNumberFormat="1" applyFont="1" applyFill="1" applyBorder="1"/>
    <xf numFmtId="169" fontId="0" fillId="7" borderId="55" xfId="0" applyNumberFormat="1" applyFont="1" applyFill="1" applyBorder="1" applyAlignment="1">
      <alignment horizontal="center"/>
    </xf>
    <xf numFmtId="173" fontId="0" fillId="7" borderId="55" xfId="0" applyNumberFormat="1" applyFont="1" applyFill="1" applyBorder="1"/>
    <xf numFmtId="173" fontId="13" fillId="7" borderId="29" xfId="0" applyNumberFormat="1" applyFont="1" applyFill="1" applyBorder="1"/>
    <xf numFmtId="9" fontId="0" fillId="7" borderId="31" xfId="0" applyNumberFormat="1" applyFont="1" applyFill="1" applyBorder="1"/>
    <xf numFmtId="0" fontId="31" fillId="2" borderId="3" xfId="0" applyFont="1" applyFill="1" applyBorder="1"/>
    <xf numFmtId="0" fontId="31" fillId="2" borderId="3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 vertical="center"/>
    </xf>
    <xf numFmtId="0" fontId="16" fillId="2" borderId="64" xfId="0" applyFont="1" applyFill="1" applyBorder="1"/>
    <xf numFmtId="0" fontId="16" fillId="2" borderId="65" xfId="0" applyFont="1" applyFill="1" applyBorder="1"/>
    <xf numFmtId="0" fontId="16" fillId="2" borderId="66" xfId="0" applyFont="1" applyFill="1" applyBorder="1"/>
    <xf numFmtId="168" fontId="17" fillId="7" borderId="67" xfId="0" applyNumberFormat="1" applyFont="1" applyFill="1" applyBorder="1" applyAlignment="1">
      <alignment horizontal="center" vertical="center"/>
    </xf>
    <xf numFmtId="176" fontId="17" fillId="7" borderId="67" xfId="0" applyNumberFormat="1" applyFont="1" applyFill="1" applyBorder="1" applyAlignment="1">
      <alignment horizontal="center" vertical="center"/>
    </xf>
    <xf numFmtId="168" fontId="17" fillId="7" borderId="68" xfId="0" applyNumberFormat="1" applyFont="1" applyFill="1" applyBorder="1" applyAlignment="1">
      <alignment horizontal="center" vertical="center"/>
    </xf>
    <xf numFmtId="0" fontId="34" fillId="6" borderId="3" xfId="0" applyFont="1" applyFill="1" applyBorder="1"/>
    <xf numFmtId="171" fontId="13" fillId="7" borderId="3" xfId="0" applyNumberFormat="1" applyFont="1" applyFill="1" applyBorder="1" applyAlignment="1">
      <alignment horizontal="left"/>
    </xf>
    <xf numFmtId="9" fontId="13" fillId="7" borderId="3" xfId="0" applyNumberFormat="1" applyFont="1" applyFill="1" applyBorder="1" applyAlignment="1">
      <alignment horizontal="center"/>
    </xf>
    <xf numFmtId="177" fontId="0" fillId="7" borderId="3" xfId="0" applyNumberFormat="1" applyFont="1" applyFill="1" applyBorder="1" applyAlignment="1">
      <alignment horizontal="left"/>
    </xf>
    <xf numFmtId="176" fontId="1" fillId="6" borderId="3" xfId="0" applyNumberFormat="1" applyFont="1" applyFill="1" applyBorder="1" applyAlignment="1">
      <alignment horizontal="center"/>
    </xf>
    <xf numFmtId="169" fontId="0" fillId="6" borderId="21" xfId="0" applyNumberFormat="1" applyFont="1" applyFill="1" applyBorder="1" applyAlignment="1">
      <alignment horizontal="center"/>
    </xf>
    <xf numFmtId="177" fontId="0" fillId="6" borderId="3" xfId="0" applyNumberFormat="1" applyFont="1" applyFill="1" applyBorder="1" applyAlignment="1">
      <alignment horizontal="left"/>
    </xf>
    <xf numFmtId="177" fontId="35" fillId="6" borderId="3" xfId="0" applyNumberFormat="1" applyFont="1" applyFill="1" applyBorder="1" applyAlignment="1">
      <alignment horizontal="left"/>
    </xf>
    <xf numFmtId="177" fontId="13" fillId="6" borderId="3" xfId="0" applyNumberFormat="1" applyFont="1" applyFill="1" applyBorder="1" applyAlignment="1">
      <alignment horizontal="left"/>
    </xf>
    <xf numFmtId="9" fontId="36" fillId="6" borderId="69" xfId="0" applyNumberFormat="1" applyFont="1" applyFill="1" applyBorder="1" applyAlignment="1">
      <alignment horizontal="center"/>
    </xf>
    <xf numFmtId="177" fontId="0" fillId="6" borderId="65" xfId="0" applyNumberFormat="1" applyFont="1" applyFill="1" applyBorder="1" applyAlignment="1">
      <alignment horizontal="left"/>
    </xf>
    <xf numFmtId="171" fontId="13" fillId="9" borderId="70" xfId="0" applyNumberFormat="1" applyFont="1" applyFill="1" applyBorder="1" applyAlignment="1">
      <alignment horizontal="left"/>
    </xf>
    <xf numFmtId="171" fontId="27" fillId="9" borderId="70" xfId="0" applyNumberFormat="1" applyFont="1" applyFill="1" applyBorder="1" applyAlignment="1">
      <alignment horizontal="left"/>
    </xf>
    <xf numFmtId="165" fontId="1" fillId="9" borderId="3" xfId="0" applyNumberFormat="1" applyFont="1" applyFill="1" applyBorder="1"/>
    <xf numFmtId="0" fontId="1" fillId="9" borderId="70" xfId="0" applyFont="1" applyFill="1" applyBorder="1"/>
    <xf numFmtId="176" fontId="1" fillId="9" borderId="3" xfId="0" applyNumberFormat="1" applyFont="1" applyFill="1" applyBorder="1" applyAlignment="1">
      <alignment horizontal="center"/>
    </xf>
    <xf numFmtId="166" fontId="34" fillId="6" borderId="69" xfId="0" applyNumberFormat="1" applyFont="1" applyFill="1" applyBorder="1" applyAlignment="1">
      <alignment horizontal="right"/>
    </xf>
    <xf numFmtId="177" fontId="35" fillId="6" borderId="65" xfId="0" applyNumberFormat="1" applyFont="1" applyFill="1" applyBorder="1" applyAlignment="1">
      <alignment horizontal="left"/>
    </xf>
    <xf numFmtId="177" fontId="13" fillId="6" borderId="65" xfId="0" applyNumberFormat="1" applyFont="1" applyFill="1" applyBorder="1" applyAlignment="1">
      <alignment horizontal="left"/>
    </xf>
    <xf numFmtId="9" fontId="36" fillId="6" borderId="66" xfId="0" applyNumberFormat="1" applyFont="1" applyFill="1" applyBorder="1" applyAlignment="1">
      <alignment horizontal="center"/>
    </xf>
    <xf numFmtId="9" fontId="1" fillId="9" borderId="3" xfId="0" applyNumberFormat="1" applyFont="1" applyFill="1" applyBorder="1" applyAlignment="1">
      <alignment horizontal="center"/>
    </xf>
    <xf numFmtId="9" fontId="34" fillId="6" borderId="69" xfId="0" applyNumberFormat="1" applyFont="1" applyFill="1" applyBorder="1" applyAlignment="1">
      <alignment horizontal="right"/>
    </xf>
    <xf numFmtId="165" fontId="1" fillId="9" borderId="3" xfId="0" applyNumberFormat="1" applyFont="1" applyFill="1" applyBorder="1" applyAlignment="1">
      <alignment horizontal="center"/>
    </xf>
    <xf numFmtId="165" fontId="34" fillId="6" borderId="3" xfId="0" applyNumberFormat="1" applyFont="1" applyFill="1" applyBorder="1"/>
    <xf numFmtId="168" fontId="37" fillId="7" borderId="47" xfId="0" applyNumberFormat="1" applyFont="1" applyFill="1" applyBorder="1" applyAlignment="1">
      <alignment horizontal="center" vertical="center"/>
    </xf>
    <xf numFmtId="168" fontId="38" fillId="7" borderId="47" xfId="0" applyNumberFormat="1" applyFont="1" applyFill="1" applyBorder="1" applyAlignment="1">
      <alignment horizontal="center" vertical="center"/>
    </xf>
    <xf numFmtId="178" fontId="1" fillId="9" borderId="3" xfId="0" applyNumberFormat="1" applyFont="1" applyFill="1" applyBorder="1" applyAlignment="1">
      <alignment horizontal="center"/>
    </xf>
    <xf numFmtId="9" fontId="0" fillId="9" borderId="69" xfId="0" applyNumberFormat="1" applyFont="1" applyFill="1" applyBorder="1" applyAlignment="1">
      <alignment horizontal="center"/>
    </xf>
    <xf numFmtId="0" fontId="1" fillId="9" borderId="71" xfId="0" applyFont="1" applyFill="1" applyBorder="1"/>
    <xf numFmtId="178" fontId="1" fillId="9" borderId="72" xfId="0" applyNumberFormat="1" applyFont="1" applyFill="1" applyBorder="1" applyAlignment="1">
      <alignment horizontal="center"/>
    </xf>
    <xf numFmtId="9" fontId="0" fillId="9" borderId="73" xfId="0" applyNumberFormat="1" applyFont="1" applyFill="1" applyBorder="1" applyAlignment="1">
      <alignment horizontal="center"/>
    </xf>
    <xf numFmtId="0" fontId="31" fillId="2" borderId="29" xfId="0" applyFont="1" applyFill="1" applyBorder="1"/>
    <xf numFmtId="9" fontId="31" fillId="2" borderId="55" xfId="0" applyNumberFormat="1" applyFont="1" applyFill="1" applyBorder="1"/>
    <xf numFmtId="176" fontId="31" fillId="2" borderId="23" xfId="0" applyNumberFormat="1" applyFont="1" applyFill="1" applyBorder="1" applyAlignment="1">
      <alignment horizontal="center"/>
    </xf>
    <xf numFmtId="0" fontId="31" fillId="2" borderId="23" xfId="0" applyFont="1" applyFill="1" applyBorder="1"/>
    <xf numFmtId="177" fontId="31" fillId="2" borderId="23" xfId="0" applyNumberFormat="1" applyFont="1" applyFill="1" applyBorder="1"/>
    <xf numFmtId="0" fontId="31" fillId="2" borderId="24" xfId="0" applyFont="1" applyFill="1" applyBorder="1"/>
    <xf numFmtId="177" fontId="31" fillId="2" borderId="22" xfId="0" applyNumberFormat="1" applyFont="1" applyFill="1" applyBorder="1"/>
    <xf numFmtId="165" fontId="31" fillId="2" borderId="23" xfId="0" applyNumberFormat="1" applyFont="1" applyFill="1" applyBorder="1"/>
    <xf numFmtId="165" fontId="31" fillId="2" borderId="24" xfId="0" applyNumberFormat="1" applyFont="1" applyFill="1" applyBorder="1"/>
    <xf numFmtId="171" fontId="4" fillId="2" borderId="22" xfId="0" applyNumberFormat="1" applyFont="1" applyFill="1" applyBorder="1" applyAlignment="1">
      <alignment horizontal="left"/>
    </xf>
    <xf numFmtId="171" fontId="4" fillId="2" borderId="74" xfId="0" applyNumberFormat="1" applyFont="1" applyFill="1" applyBorder="1" applyAlignment="1">
      <alignment horizontal="left"/>
    </xf>
    <xf numFmtId="164" fontId="1" fillId="2" borderId="3" xfId="0" applyNumberFormat="1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0" xfId="0" applyFont="1" applyBorder="1"/>
    <xf numFmtId="0" fontId="2" fillId="3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4" fillId="3" borderId="5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168" fontId="17" fillId="7" borderId="26" xfId="0" applyNumberFormat="1" applyFont="1" applyFill="1" applyBorder="1" applyAlignment="1">
      <alignment horizontal="center" vertical="center"/>
    </xf>
    <xf numFmtId="171" fontId="0" fillId="9" borderId="28" xfId="0" applyNumberFormat="1" applyFont="1" applyFill="1" applyBorder="1" applyAlignment="1">
      <alignment horizontal="center"/>
    </xf>
    <xf numFmtId="9" fontId="1" fillId="9" borderId="5" xfId="0" applyNumberFormat="1" applyFont="1" applyFill="1" applyBorder="1" applyAlignment="1">
      <alignment horizontal="center"/>
    </xf>
    <xf numFmtId="0" fontId="6" fillId="2" borderId="48" xfId="0" applyFont="1" applyFill="1" applyBorder="1" applyAlignment="1">
      <alignment horizontal="center" vertical="center"/>
    </xf>
    <xf numFmtId="0" fontId="3" fillId="0" borderId="49" xfId="0" applyFont="1" applyBorder="1"/>
    <xf numFmtId="0" fontId="3" fillId="0" borderId="50" xfId="0" applyFont="1" applyBorder="1"/>
    <xf numFmtId="0" fontId="6" fillId="5" borderId="36" xfId="0" applyFont="1" applyFill="1" applyBorder="1" applyAlignment="1">
      <alignment horizontal="center" vertical="center"/>
    </xf>
    <xf numFmtId="0" fontId="3" fillId="0" borderId="40" xfId="0" applyFont="1" applyBorder="1"/>
    <xf numFmtId="0" fontId="3" fillId="0" borderId="38" xfId="0" applyFont="1" applyBorder="1"/>
    <xf numFmtId="0" fontId="16" fillId="2" borderId="52" xfId="0" applyFont="1" applyFill="1" applyBorder="1" applyAlignment="1">
      <alignment horizontal="center"/>
    </xf>
    <xf numFmtId="0" fontId="3" fillId="0" borderId="53" xfId="0" applyFont="1" applyBorder="1"/>
    <xf numFmtId="0" fontId="3" fillId="0" borderId="54" xfId="0" applyFont="1" applyBorder="1"/>
    <xf numFmtId="165" fontId="23" fillId="9" borderId="28" xfId="0" applyNumberFormat="1" applyFont="1" applyFill="1" applyBorder="1" applyAlignment="1">
      <alignment horizontal="left" vertical="center"/>
    </xf>
    <xf numFmtId="0" fontId="22" fillId="4" borderId="28" xfId="0" applyFont="1" applyFill="1" applyBorder="1" applyAlignment="1">
      <alignment horizontal="center" vertical="center"/>
    </xf>
    <xf numFmtId="0" fontId="3" fillId="0" borderId="37" xfId="0" applyFont="1" applyBorder="1"/>
    <xf numFmtId="0" fontId="22" fillId="4" borderId="41" xfId="0" applyFont="1" applyFill="1" applyBorder="1" applyAlignment="1">
      <alignment horizontal="center" vertical="center"/>
    </xf>
    <xf numFmtId="0" fontId="3" fillId="0" borderId="42" xfId="0" applyFont="1" applyBorder="1"/>
    <xf numFmtId="0" fontId="3" fillId="0" borderId="43" xfId="0" applyFont="1" applyBorder="1"/>
    <xf numFmtId="0" fontId="16" fillId="2" borderId="44" xfId="0" applyFont="1" applyFill="1" applyBorder="1" applyAlignment="1">
      <alignment horizontal="center"/>
    </xf>
    <xf numFmtId="0" fontId="3" fillId="0" borderId="45" xfId="0" applyFont="1" applyBorder="1"/>
    <xf numFmtId="0" fontId="3" fillId="0" borderId="46" xfId="0" applyFont="1" applyBorder="1"/>
    <xf numFmtId="0" fontId="4" fillId="5" borderId="33" xfId="0" applyFont="1" applyFill="1" applyBorder="1" applyAlignment="1">
      <alignment horizontal="center" vertical="center"/>
    </xf>
    <xf numFmtId="0" fontId="3" fillId="0" borderId="34" xfId="0" applyFont="1" applyBorder="1"/>
    <xf numFmtId="0" fontId="3" fillId="0" borderId="35" xfId="0" applyFont="1" applyBorder="1"/>
    <xf numFmtId="171" fontId="4" fillId="2" borderId="75" xfId="0" applyNumberFormat="1" applyFont="1" applyFill="1" applyBorder="1" applyAlignment="1">
      <alignment horizontal="center"/>
    </xf>
    <xf numFmtId="0" fontId="32" fillId="2" borderId="56" xfId="0" applyFont="1" applyFill="1" applyBorder="1" applyAlignment="1">
      <alignment horizontal="center" vertical="center"/>
    </xf>
    <xf numFmtId="0" fontId="3" fillId="0" borderId="57" xfId="0" applyFont="1" applyBorder="1"/>
    <xf numFmtId="0" fontId="3" fillId="0" borderId="58" xfId="0" applyFont="1" applyBorder="1"/>
    <xf numFmtId="0" fontId="3" fillId="0" borderId="59" xfId="0" applyFont="1" applyBorder="1"/>
    <xf numFmtId="0" fontId="3" fillId="0" borderId="60" xfId="0" applyFont="1" applyBorder="1"/>
    <xf numFmtId="0" fontId="3" fillId="0" borderId="61" xfId="0" applyFont="1" applyBorder="1"/>
    <xf numFmtId="0" fontId="33" fillId="3" borderId="62" xfId="0" applyFont="1" applyFill="1" applyBorder="1" applyAlignment="1">
      <alignment horizontal="center" vertical="center"/>
    </xf>
    <xf numFmtId="0" fontId="3" fillId="0" borderId="63" xfId="0" applyFont="1" applyBorder="1"/>
    <xf numFmtId="0" fontId="16" fillId="2" borderId="33" xfId="0" applyFont="1" applyFill="1" applyBorder="1" applyAlignment="1">
      <alignment horizontal="center"/>
    </xf>
    <xf numFmtId="0" fontId="31" fillId="2" borderId="18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b/>
        <i/>
        <strike/>
        <color rgb="FFFF0000"/>
      </font>
      <fill>
        <patternFill patternType="none"/>
      </fill>
    </dxf>
    <dxf>
      <font>
        <b/>
        <i/>
        <strike/>
        <color rgb="FFFF0000"/>
      </font>
      <fill>
        <patternFill patternType="none"/>
      </fill>
    </dxf>
    <dxf>
      <font>
        <b/>
        <strike/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F2F2F2"/>
                </a:solidFill>
                <a:latin typeface="Calibri"/>
              </a:defRPr>
            </a:pPr>
            <a:r>
              <a:rPr lang="pt-BR" sz="1600" b="1" i="0">
                <a:solidFill>
                  <a:srgbClr val="F2F2F2"/>
                </a:solidFill>
                <a:latin typeface="Calibri"/>
              </a:rPr>
              <a:t>TICKET MÉDIO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1"/>
        <c:ser>
          <c:idx val="0"/>
          <c:order val="0"/>
          <c:spPr>
            <a:solidFill>
              <a:srgbClr val="5B9BD5"/>
            </a:solidFill>
          </c:spPr>
          <c:invertIfNegative val="1"/>
          <c:cat>
            <c:strRef>
              <c:f>'1º Perfil de consumo'!$J$56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consumo'!$J$57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360-4994-9587-1B75447834D8}"/>
            </c:ext>
          </c:extLst>
        </c:ser>
        <c:ser>
          <c:idx val="1"/>
          <c:order val="1"/>
          <c:spPr>
            <a:solidFill>
              <a:srgbClr val="DC3912"/>
            </a:solidFill>
          </c:spPr>
          <c:invertIfNegative val="1"/>
          <c:cat>
            <c:strRef>
              <c:f>'1º Perfil de consumo'!$J$56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consumo'!$J$58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F360-4994-9587-1B75447834D8}"/>
            </c:ext>
          </c:extLst>
        </c:ser>
        <c:ser>
          <c:idx val="2"/>
          <c:order val="2"/>
          <c:spPr>
            <a:solidFill>
              <a:srgbClr val="FF9900"/>
            </a:solidFill>
          </c:spPr>
          <c:invertIfNegative val="1"/>
          <c:cat>
            <c:strRef>
              <c:f>'1º Perfil de consumo'!$J$56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consumo'!$L$56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F360-4994-9587-1B75447834D8}"/>
            </c:ext>
          </c:extLst>
        </c:ser>
        <c:ser>
          <c:idx val="3"/>
          <c:order val="3"/>
          <c:invertIfNegative val="1"/>
          <c:cat>
            <c:strRef>
              <c:f>'1º Perfil de consumo'!$J$56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consumo'!$L$57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360-4994-9587-1B75447834D8}"/>
            </c:ext>
          </c:extLst>
        </c:ser>
        <c:ser>
          <c:idx val="4"/>
          <c:order val="4"/>
          <c:invertIfNegative val="1"/>
          <c:cat>
            <c:strRef>
              <c:f>'1º Perfil de consumo'!$J$56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consumo'!$L$58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F360-4994-9587-1B75447834D8}"/>
            </c:ext>
          </c:extLst>
        </c:ser>
        <c:ser>
          <c:idx val="5"/>
          <c:order val="5"/>
          <c:invertIfNegative val="1"/>
          <c:cat>
            <c:strRef>
              <c:f>'1º Perfil de consumo'!$J$56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consumo'!$N$56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60-4994-9587-1B75447834D8}"/>
            </c:ext>
          </c:extLst>
        </c:ser>
        <c:ser>
          <c:idx val="6"/>
          <c:order val="6"/>
          <c:invertIfNegative val="1"/>
          <c:cat>
            <c:strRef>
              <c:f>'1º Perfil de consumo'!$J$56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consumo'!$N$57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360-4994-9587-1B75447834D8}"/>
            </c:ext>
          </c:extLst>
        </c:ser>
        <c:ser>
          <c:idx val="7"/>
          <c:order val="7"/>
          <c:invertIfNegative val="1"/>
          <c:cat>
            <c:strRef>
              <c:f>'1º Perfil de consumo'!$J$56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consumo'!$N$58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F360-4994-9587-1B75447834D8}"/>
            </c:ext>
          </c:extLst>
        </c:ser>
        <c:ser>
          <c:idx val="8"/>
          <c:order val="8"/>
          <c:invertIfNegative val="1"/>
          <c:cat>
            <c:strRef>
              <c:f>'1º Perfil de consumo'!$J$56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consumo'!$J$60</c:f>
              <c:numCache>
                <c:formatCode>_-"R$"\ * #,##0.00_-;\-"R$"\ * #,##0.00_-;_-"R$"\ * "-"??_-;_-@</c:formatCode>
                <c:ptCount val="1"/>
                <c:pt idx="0">
                  <c:v>39.9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60-4994-9587-1B75447834D8}"/>
            </c:ext>
          </c:extLst>
        </c:ser>
        <c:ser>
          <c:idx val="9"/>
          <c:order val="9"/>
          <c:invertIfNegative val="1"/>
          <c:cat>
            <c:strRef>
              <c:f>'1º Perfil de consumo'!$J$56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consumo'!$L$60</c:f>
              <c:numCache>
                <c:formatCode>_-"R$"\ * #,##0.00_-;\-"R$"\ * #,##0.00_-;_-"R$"\ * "-"??_-;_-@</c:formatCode>
                <c:ptCount val="1"/>
                <c:pt idx="0">
                  <c:v>84.847089947089941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60-4994-9587-1B75447834D8}"/>
            </c:ext>
          </c:extLst>
        </c:ser>
        <c:ser>
          <c:idx val="10"/>
          <c:order val="10"/>
          <c:invertIfNegative val="1"/>
          <c:cat>
            <c:strRef>
              <c:f>'1º Perfil de consumo'!$J$56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consumo'!$N$60</c:f>
              <c:numCache>
                <c:formatCode>_-"R$"\ * #,##0.00_-;\-"R$"\ * #,##0.00_-;_-"R$"\ * "-"??_-;_-@</c:formatCode>
                <c:ptCount val="1"/>
                <c:pt idx="0">
                  <c:v>189.9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60-4994-9587-1B7544783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5176797"/>
        <c:axId val="333326661"/>
        <c:axId val="0"/>
      </c:bar3DChart>
      <c:catAx>
        <c:axId val="3351767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D9D9D9"/>
                </a:solidFill>
                <a:latin typeface="Calibri"/>
              </a:defRPr>
            </a:pPr>
            <a:endParaRPr lang="pt-BR"/>
          </a:p>
        </c:txPr>
        <c:crossAx val="333326661"/>
        <c:crosses val="autoZero"/>
        <c:auto val="1"/>
        <c:lblAlgn val="ctr"/>
        <c:lblOffset val="100"/>
        <c:noMultiLvlLbl val="1"/>
      </c:catAx>
      <c:valAx>
        <c:axId val="333326661"/>
        <c:scaling>
          <c:orientation val="minMax"/>
        </c:scaling>
        <c:delete val="0"/>
        <c:axPos val="l"/>
        <c:majorGridlines>
          <c:spPr>
            <a:ln>
              <a:solidFill>
                <a:srgbClr val="808080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D9D9D9"/>
                </a:solidFill>
                <a:latin typeface="Calibri"/>
              </a:defRPr>
            </a:pPr>
            <a:endParaRPr lang="pt-BR"/>
          </a:p>
        </c:txPr>
        <c:crossAx val="335176797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F2F2F2"/>
                </a:solidFill>
                <a:latin typeface="Calibri"/>
              </a:defRPr>
            </a:pPr>
            <a:r>
              <a:rPr lang="pt-BR" sz="1600" b="1" i="0">
                <a:solidFill>
                  <a:srgbClr val="F2F2F2"/>
                </a:solidFill>
                <a:latin typeface="Calibri"/>
              </a:rPr>
              <a:t>COMPARATIVO DE PLANOS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1"/>
        <c:ser>
          <c:idx val="0"/>
          <c:order val="0"/>
          <c:spPr>
            <a:solidFill>
              <a:srgbClr val="5B9BD5"/>
            </a:solidFill>
          </c:spPr>
          <c:invertIfNegative val="1"/>
          <c:cat>
            <c:strRef>
              <c:f>'1º Perfil de consumo'!$J$63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consumo'!$J$64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46D-442B-96B4-4B091CA22CDB}"/>
            </c:ext>
          </c:extLst>
        </c:ser>
        <c:ser>
          <c:idx val="1"/>
          <c:order val="1"/>
          <c:spPr>
            <a:solidFill>
              <a:srgbClr val="DC3912"/>
            </a:solidFill>
          </c:spPr>
          <c:invertIfNegative val="1"/>
          <c:cat>
            <c:strRef>
              <c:f>'1º Perfil de consumo'!$J$63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consumo'!$J$65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46D-442B-96B4-4B091CA22CDB}"/>
            </c:ext>
          </c:extLst>
        </c:ser>
        <c:ser>
          <c:idx val="2"/>
          <c:order val="2"/>
          <c:spPr>
            <a:solidFill>
              <a:srgbClr val="FF9900"/>
            </a:solidFill>
          </c:spPr>
          <c:invertIfNegative val="1"/>
          <c:cat>
            <c:strRef>
              <c:f>'1º Perfil de consumo'!$J$63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consumo'!$L$63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646D-442B-96B4-4B091CA22CDB}"/>
            </c:ext>
          </c:extLst>
        </c:ser>
        <c:ser>
          <c:idx val="3"/>
          <c:order val="3"/>
          <c:invertIfNegative val="1"/>
          <c:cat>
            <c:strRef>
              <c:f>'1º Perfil de consumo'!$J$63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consumo'!$L$64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646D-442B-96B4-4B091CA22CDB}"/>
            </c:ext>
          </c:extLst>
        </c:ser>
        <c:ser>
          <c:idx val="4"/>
          <c:order val="4"/>
          <c:invertIfNegative val="1"/>
          <c:cat>
            <c:strRef>
              <c:f>'1º Perfil de consumo'!$J$63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consumo'!$L$65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646D-442B-96B4-4B091CA22CDB}"/>
            </c:ext>
          </c:extLst>
        </c:ser>
        <c:ser>
          <c:idx val="5"/>
          <c:order val="5"/>
          <c:invertIfNegative val="1"/>
          <c:cat>
            <c:strRef>
              <c:f>'1º Perfil de consumo'!$J$63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consumo'!$N$63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6D-442B-96B4-4B091CA22CDB}"/>
            </c:ext>
          </c:extLst>
        </c:ser>
        <c:ser>
          <c:idx val="6"/>
          <c:order val="6"/>
          <c:invertIfNegative val="1"/>
          <c:cat>
            <c:strRef>
              <c:f>'1º Perfil de consumo'!$J$63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consumo'!$N$64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646D-442B-96B4-4B091CA22CDB}"/>
            </c:ext>
          </c:extLst>
        </c:ser>
        <c:ser>
          <c:idx val="7"/>
          <c:order val="7"/>
          <c:invertIfNegative val="1"/>
          <c:cat>
            <c:strRef>
              <c:f>'1º Perfil de consumo'!$J$63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consumo'!$N$65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646D-442B-96B4-4B091CA22CDB}"/>
            </c:ext>
          </c:extLst>
        </c:ser>
        <c:ser>
          <c:idx val="8"/>
          <c:order val="8"/>
          <c:invertIfNegative val="1"/>
          <c:cat>
            <c:strRef>
              <c:f>'1º Perfil de consumo'!$J$63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consumo'!$J$67</c:f>
              <c:numCache>
                <c:formatCode>#,##0.0\ "Mb"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42B-96B4-4B091CA22CDB}"/>
            </c:ext>
          </c:extLst>
        </c:ser>
        <c:ser>
          <c:idx val="9"/>
          <c:order val="9"/>
          <c:invertIfNegative val="1"/>
          <c:cat>
            <c:strRef>
              <c:f>'1º Perfil de consumo'!$J$63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consumo'!$L$67</c:f>
              <c:numCache>
                <c:formatCode>#,##0.0\ "Mb"</c:formatCode>
                <c:ptCount val="1"/>
                <c:pt idx="0">
                  <c:v>4.0621693121693125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46D-442B-96B4-4B091CA22CDB}"/>
            </c:ext>
          </c:extLst>
        </c:ser>
        <c:ser>
          <c:idx val="10"/>
          <c:order val="10"/>
          <c:invertIfNegative val="1"/>
          <c:cat>
            <c:strRef>
              <c:f>'1º Perfil de consumo'!$J$63</c:f>
              <c:strCache>
                <c:ptCount val="1"/>
                <c:pt idx="0">
                  <c:v> - Menor plano</c:v>
                </c:pt>
              </c:strCache>
            </c:strRef>
          </c:cat>
          <c:val>
            <c:numRef>
              <c:f>'1º Perfil de consumo'!$N$67</c:f>
              <c:numCache>
                <c:formatCode>#,##0.0\ "Mb"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6D-442B-96B4-4B091CA22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0157222"/>
        <c:axId val="1372299344"/>
        <c:axId val="0"/>
      </c:bar3DChart>
      <c:catAx>
        <c:axId val="4901572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D9D9D9"/>
                </a:solidFill>
                <a:latin typeface="Calibri"/>
              </a:defRPr>
            </a:pPr>
            <a:endParaRPr lang="pt-BR"/>
          </a:p>
        </c:txPr>
        <c:crossAx val="1372299344"/>
        <c:crosses val="autoZero"/>
        <c:auto val="1"/>
        <c:lblAlgn val="ctr"/>
        <c:lblOffset val="100"/>
        <c:noMultiLvlLbl val="1"/>
      </c:catAx>
      <c:valAx>
        <c:axId val="1372299344"/>
        <c:scaling>
          <c:orientation val="minMax"/>
        </c:scaling>
        <c:delete val="0"/>
        <c:axPos val="l"/>
        <c:majorGridlines>
          <c:spPr>
            <a:ln>
              <a:solidFill>
                <a:srgbClr val="808080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D9D9D9"/>
                </a:solidFill>
                <a:latin typeface="Calibri"/>
              </a:defRPr>
            </a:pPr>
            <a:endParaRPr lang="pt-BR"/>
          </a:p>
        </c:txPr>
        <c:crossAx val="49015722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D9D9D9"/>
                </a:solidFill>
                <a:latin typeface="Calibri"/>
              </a:defRPr>
            </a:pPr>
            <a:r>
              <a:rPr lang="pt-BR" sz="1400" b="1" i="0">
                <a:solidFill>
                  <a:srgbClr val="D9D9D9"/>
                </a:solidFill>
                <a:latin typeface="Calibri"/>
              </a:rPr>
              <a:t>RAZÃO DE BANDA POR PLANO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mpd="sng">
              <a:solidFill>
                <a:srgbClr val="5B9BD5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5B9BD5"/>
              </a:solidFill>
              <a:ln cmpd="sng">
                <a:solidFill>
                  <a:srgbClr val="5B9BD5"/>
                </a:solidFill>
              </a:ln>
            </c:spPr>
          </c:marker>
          <c:cat>
            <c:numRef>
              <c:f>'2º Calculadora de Banda (beta)'!$B$12:$B$22</c:f>
              <c:numCache>
                <c:formatCode>0\ "MB"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100</c:v>
                </c:pt>
              </c:numCache>
            </c:numRef>
          </c:cat>
          <c:val>
            <c:numRef>
              <c:f>'2º Calculadora de Banda (beta)'!$C$12:$C$22</c:f>
              <c:numCache>
                <c:formatCode>0.0\ \x\ \1</c:formatCode>
                <c:ptCount val="11"/>
                <c:pt idx="0">
                  <c:v>0.89276842105263166</c:v>
                </c:pt>
                <c:pt idx="1">
                  <c:v>1.6885578947368423</c:v>
                </c:pt>
                <c:pt idx="2">
                  <c:v>2.4843473684210529</c:v>
                </c:pt>
                <c:pt idx="3">
                  <c:v>3.2801368421052635</c:v>
                </c:pt>
                <c:pt idx="4">
                  <c:v>3.8372526593458907</c:v>
                </c:pt>
                <c:pt idx="5">
                  <c:v>7.4106054754206161</c:v>
                </c:pt>
                <c:pt idx="6">
                  <c:v>13.867499708813543</c:v>
                </c:pt>
                <c:pt idx="7">
                  <c:v>19.543659489930779</c:v>
                </c:pt>
                <c:pt idx="8">
                  <c:v>24.572615491269527</c:v>
                </c:pt>
                <c:pt idx="9">
                  <c:v>29.05909005569811</c:v>
                </c:pt>
                <c:pt idx="10">
                  <c:v>45.773917843869839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3-4D41-88C6-957849763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267462"/>
        <c:axId val="1777172527"/>
      </c:lineChart>
      <c:catAx>
        <c:axId val="9162674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0\ &quot;MB&quot;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BFBFBF"/>
                </a:solidFill>
                <a:latin typeface="Calibri"/>
              </a:defRPr>
            </a:pPr>
            <a:endParaRPr lang="pt-BR"/>
          </a:p>
        </c:txPr>
        <c:crossAx val="1777172527"/>
        <c:crosses val="autoZero"/>
        <c:auto val="1"/>
        <c:lblAlgn val="ctr"/>
        <c:lblOffset val="100"/>
        <c:noMultiLvlLbl val="1"/>
      </c:catAx>
      <c:valAx>
        <c:axId val="17771725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0.0\ \x\ \1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BFBFBF"/>
                </a:solidFill>
                <a:latin typeface="Calibri"/>
              </a:defRPr>
            </a:pPr>
            <a:endParaRPr lang="pt-BR"/>
          </a:p>
        </c:txPr>
        <c:crossAx val="91626746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404040"/>
    </a:soli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D9D9D9"/>
                </a:solidFill>
                <a:latin typeface="Calibri"/>
              </a:defRPr>
            </a:pPr>
            <a:r>
              <a:rPr lang="pt-BR" sz="1400" b="1" i="0">
                <a:solidFill>
                  <a:srgbClr val="D9D9D9"/>
                </a:solidFill>
                <a:latin typeface="Calibri"/>
              </a:rPr>
              <a:t>CONSUMO POR PLANOS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mpd="sng">
              <a:solidFill>
                <a:srgbClr val="5B9BD5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5B9BD5"/>
              </a:solidFill>
              <a:ln cmpd="sng">
                <a:solidFill>
                  <a:srgbClr val="5B9BD5"/>
                </a:solidFill>
              </a:ln>
            </c:spPr>
          </c:marker>
          <c:cat>
            <c:numRef>
              <c:f>'2º Calculadora de Banda (beta)'!$B$12:$B$22</c:f>
              <c:numCache>
                <c:formatCode>0\ "MB"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100</c:v>
                </c:pt>
              </c:numCache>
            </c:numRef>
          </c:cat>
          <c:val>
            <c:numRef>
              <c:f>'2º Calculadora de Banda (beta)'!$D$12:$D$22</c:f>
              <c:numCache>
                <c:formatCode>0.00\ "MB"</c:formatCode>
                <c:ptCount val="11"/>
                <c:pt idx="0">
                  <c:v>1.1201113036916508</c:v>
                </c:pt>
                <c:pt idx="1">
                  <c:v>1.1844426573906104</c:v>
                </c:pt>
                <c:pt idx="2">
                  <c:v>1.2075606004753974</c:v>
                </c:pt>
                <c:pt idx="3">
                  <c:v>1.2194613190078718</c:v>
                </c:pt>
                <c:pt idx="4">
                  <c:v>1.3030155801240135</c:v>
                </c:pt>
                <c:pt idx="5">
                  <c:v>1.349417403634271</c:v>
                </c:pt>
                <c:pt idx="6">
                  <c:v>1.4422210506547852</c:v>
                </c:pt>
                <c:pt idx="7">
                  <c:v>1.5350246976752999</c:v>
                </c:pt>
                <c:pt idx="8">
                  <c:v>1.6278283446958144</c:v>
                </c:pt>
                <c:pt idx="9">
                  <c:v>1.7206319917163286</c:v>
                </c:pt>
                <c:pt idx="10">
                  <c:v>2.1846502268189014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A6-416F-A720-3A45B8A46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6991578"/>
        <c:axId val="1279812009"/>
      </c:lineChart>
      <c:catAx>
        <c:axId val="19969915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0\ &quot;MB&quot;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BFBFBF"/>
                </a:solidFill>
                <a:latin typeface="Calibri"/>
              </a:defRPr>
            </a:pPr>
            <a:endParaRPr lang="pt-BR"/>
          </a:p>
        </c:txPr>
        <c:crossAx val="1279812009"/>
        <c:crosses val="autoZero"/>
        <c:auto val="1"/>
        <c:lblAlgn val="ctr"/>
        <c:lblOffset val="100"/>
        <c:noMultiLvlLbl val="1"/>
      </c:catAx>
      <c:valAx>
        <c:axId val="127981200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0.00\ &quot;MB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BFBFBF"/>
                </a:solidFill>
                <a:latin typeface="Calibri"/>
              </a:defRPr>
            </a:pPr>
            <a:endParaRPr lang="pt-BR"/>
          </a:p>
        </c:txPr>
        <c:crossAx val="1996991578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404040"/>
    </a:soli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D9D9D9"/>
                </a:solidFill>
                <a:latin typeface="Calibri"/>
              </a:defRPr>
            </a:pPr>
            <a:r>
              <a:rPr lang="pt-BR" sz="1400" b="1" i="0">
                <a:solidFill>
                  <a:srgbClr val="D9D9D9"/>
                </a:solidFill>
                <a:latin typeface="Calibri"/>
              </a:rPr>
              <a:t>BANDA 10X MAIS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</c:spPr>
          <c:invertIfNegative val="1"/>
          <c:cat>
            <c:strRef>
              <c:f>'2º Calculadora de Banda (beta)'!$B$7:$B$8</c:f>
              <c:strCache>
                <c:ptCount val="2"/>
                <c:pt idx="0">
                  <c:v>TOTAL BANDA ANTIGO</c:v>
                </c:pt>
                <c:pt idx="1">
                  <c:v>TOTAL DE BANDA X10</c:v>
                </c:pt>
              </c:strCache>
            </c:strRef>
          </c:cat>
          <c:val>
            <c:numRef>
              <c:f>'2º Calculadora de Banda (beta)'!$C$7:$C$8</c:f>
              <c:numCache>
                <c:formatCode>0\ "MB"</c:formatCode>
                <c:ptCount val="2"/>
                <c:pt idx="0">
                  <c:v>1000</c:v>
                </c:pt>
                <c:pt idx="1">
                  <c:v>1300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535-4B20-A725-85F926E5B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272639"/>
        <c:axId val="363046389"/>
      </c:barChart>
      <c:catAx>
        <c:axId val="9032726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BFBFBF"/>
                </a:solidFill>
                <a:latin typeface="Calibri"/>
              </a:defRPr>
            </a:pPr>
            <a:endParaRPr lang="pt-BR"/>
          </a:p>
        </c:txPr>
        <c:crossAx val="363046389"/>
        <c:crosses val="autoZero"/>
        <c:auto val="1"/>
        <c:lblAlgn val="ctr"/>
        <c:lblOffset val="100"/>
        <c:noMultiLvlLbl val="1"/>
      </c:catAx>
      <c:valAx>
        <c:axId val="3630463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0\ &quot;MB&quot;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BFBFBF"/>
                </a:solidFill>
                <a:latin typeface="Calibri"/>
              </a:defRPr>
            </a:pPr>
            <a:endParaRPr lang="pt-BR"/>
          </a:p>
        </c:txPr>
        <c:crossAx val="903272639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404040"/>
    </a:soli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D9D9D9"/>
                </a:solidFill>
                <a:latin typeface="Calibri"/>
              </a:defRPr>
            </a:pPr>
            <a:r>
              <a:rPr lang="pt-BR" sz="1400" b="1" i="0">
                <a:solidFill>
                  <a:srgbClr val="D9D9D9"/>
                </a:solidFill>
                <a:latin typeface="Calibri"/>
              </a:rPr>
              <a:t>MAIORES CUSTOS
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</c:spPr>
          <c:invertIfNegative val="1"/>
          <c:cat>
            <c:strRef>
              <c:f>'3º Custos interno'!$G$10</c:f>
              <c:strCache>
                <c:ptCount val="1"/>
                <c:pt idx="0">
                  <c:v>CUSTO DE LINK</c:v>
                </c:pt>
              </c:strCache>
            </c:strRef>
          </c:cat>
          <c:val>
            <c:numRef>
              <c:f>'3º Custos interno'!$G$11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F0A-4E35-8A10-6297F0BC8DFF}"/>
            </c:ext>
          </c:extLst>
        </c:ser>
        <c:ser>
          <c:idx val="1"/>
          <c:order val="1"/>
          <c:spPr>
            <a:solidFill>
              <a:srgbClr val="DC3912"/>
            </a:solidFill>
          </c:spPr>
          <c:invertIfNegative val="1"/>
          <c:cat>
            <c:strRef>
              <c:f>'3º Custos interno'!$G$10</c:f>
              <c:strCache>
                <c:ptCount val="1"/>
                <c:pt idx="0">
                  <c:v>CUSTO DE LINK</c:v>
                </c:pt>
              </c:strCache>
            </c:strRef>
          </c:cat>
          <c:val>
            <c:numRef>
              <c:f>'3º Custos interno'!$G$12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F0A-4E35-8A10-6297F0BC8DFF}"/>
            </c:ext>
          </c:extLst>
        </c:ser>
        <c:ser>
          <c:idx val="2"/>
          <c:order val="2"/>
          <c:spPr>
            <a:solidFill>
              <a:srgbClr val="FF9900"/>
            </a:solidFill>
          </c:spPr>
          <c:invertIfNegative val="1"/>
          <c:cat>
            <c:strRef>
              <c:f>'3º Custos interno'!$G$10</c:f>
              <c:strCache>
                <c:ptCount val="1"/>
                <c:pt idx="0">
                  <c:v>CUSTO DE LINK</c:v>
                </c:pt>
              </c:strCache>
            </c:strRef>
          </c:cat>
          <c:val>
            <c:numRef>
              <c:f>'3º Custos interno'!$I$10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AF0A-4E35-8A10-6297F0BC8DFF}"/>
            </c:ext>
          </c:extLst>
        </c:ser>
        <c:ser>
          <c:idx val="3"/>
          <c:order val="3"/>
          <c:spPr>
            <a:solidFill>
              <a:srgbClr val="109618"/>
            </a:solidFill>
          </c:spPr>
          <c:invertIfNegative val="1"/>
          <c:cat>
            <c:strRef>
              <c:f>'3º Custos interno'!$G$10</c:f>
              <c:strCache>
                <c:ptCount val="1"/>
                <c:pt idx="0">
                  <c:v>CUSTO DE LINK</c:v>
                </c:pt>
              </c:strCache>
            </c:strRef>
          </c:cat>
          <c:val>
            <c:numRef>
              <c:f>'3º Custos interno'!$I$11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AF0A-4E35-8A10-6297F0BC8DFF}"/>
            </c:ext>
          </c:extLst>
        </c:ser>
        <c:ser>
          <c:idx val="4"/>
          <c:order val="4"/>
          <c:invertIfNegative val="1"/>
          <c:cat>
            <c:strRef>
              <c:f>'3º Custos interno'!$G$10</c:f>
              <c:strCache>
                <c:ptCount val="1"/>
                <c:pt idx="0">
                  <c:v>CUSTO DE LINK</c:v>
                </c:pt>
              </c:strCache>
            </c:strRef>
          </c:cat>
          <c:val>
            <c:numRef>
              <c:f>'3º Custos interno'!$I$12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AF0A-4E35-8A10-6297F0BC8DFF}"/>
            </c:ext>
          </c:extLst>
        </c:ser>
        <c:ser>
          <c:idx val="5"/>
          <c:order val="5"/>
          <c:invertIfNegative val="1"/>
          <c:cat>
            <c:strRef>
              <c:f>'3º Custos interno'!$G$10</c:f>
              <c:strCache>
                <c:ptCount val="1"/>
                <c:pt idx="0">
                  <c:v>CUSTO DE LINK</c:v>
                </c:pt>
              </c:strCache>
            </c:strRef>
          </c:cat>
          <c:val>
            <c:numRef>
              <c:f>'3º Custos interno'!$K$10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0A-4E35-8A10-6297F0BC8DFF}"/>
            </c:ext>
          </c:extLst>
        </c:ser>
        <c:ser>
          <c:idx val="6"/>
          <c:order val="6"/>
          <c:invertIfNegative val="1"/>
          <c:cat>
            <c:strRef>
              <c:f>'3º Custos interno'!$G$10</c:f>
              <c:strCache>
                <c:ptCount val="1"/>
                <c:pt idx="0">
                  <c:v>CUSTO DE LINK</c:v>
                </c:pt>
              </c:strCache>
            </c:strRef>
          </c:cat>
          <c:val>
            <c:numRef>
              <c:f>'3º Custos interno'!$K$11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AF0A-4E35-8A10-6297F0BC8DFF}"/>
            </c:ext>
          </c:extLst>
        </c:ser>
        <c:ser>
          <c:idx val="7"/>
          <c:order val="7"/>
          <c:invertIfNegative val="1"/>
          <c:cat>
            <c:strRef>
              <c:f>'3º Custos interno'!$G$10</c:f>
              <c:strCache>
                <c:ptCount val="1"/>
                <c:pt idx="0">
                  <c:v>CUSTO DE LINK</c:v>
                </c:pt>
              </c:strCache>
            </c:strRef>
          </c:cat>
          <c:val>
            <c:numRef>
              <c:f>'3º Custos interno'!$K$12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AF0A-4E35-8A10-6297F0BC8DFF}"/>
            </c:ext>
          </c:extLst>
        </c:ser>
        <c:ser>
          <c:idx val="8"/>
          <c:order val="8"/>
          <c:invertIfNegative val="1"/>
          <c:cat>
            <c:strRef>
              <c:f>'3º Custos interno'!$G$10</c:f>
              <c:strCache>
                <c:ptCount val="1"/>
                <c:pt idx="0">
                  <c:v>CUSTO DE LINK</c:v>
                </c:pt>
              </c:strCache>
            </c:strRef>
          </c:cat>
          <c:val>
            <c:numRef>
              <c:f>'3º Custos interno'!$M$10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0A-4E35-8A10-6297F0BC8DFF}"/>
            </c:ext>
          </c:extLst>
        </c:ser>
        <c:ser>
          <c:idx val="9"/>
          <c:order val="9"/>
          <c:invertIfNegative val="1"/>
          <c:cat>
            <c:strRef>
              <c:f>'3º Custos interno'!$G$10</c:f>
              <c:strCache>
                <c:ptCount val="1"/>
                <c:pt idx="0">
                  <c:v>CUSTO DE LINK</c:v>
                </c:pt>
              </c:strCache>
            </c:strRef>
          </c:cat>
          <c:val>
            <c:numRef>
              <c:f>'3º Custos interno'!$M$11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AF0A-4E35-8A10-6297F0BC8DFF}"/>
            </c:ext>
          </c:extLst>
        </c:ser>
        <c:ser>
          <c:idx val="10"/>
          <c:order val="10"/>
          <c:invertIfNegative val="1"/>
          <c:cat>
            <c:strRef>
              <c:f>'3º Custos interno'!$G$10</c:f>
              <c:strCache>
                <c:ptCount val="1"/>
                <c:pt idx="0">
                  <c:v>CUSTO DE LINK</c:v>
                </c:pt>
              </c:strCache>
            </c:strRef>
          </c:cat>
          <c:val>
            <c:numRef>
              <c:f>'3º Custos interno'!$M$12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AF0A-4E35-8A10-6297F0BC8DFF}"/>
            </c:ext>
          </c:extLst>
        </c:ser>
        <c:ser>
          <c:idx val="11"/>
          <c:order val="11"/>
          <c:invertIfNegative val="1"/>
          <c:cat>
            <c:strRef>
              <c:f>'3º Custos interno'!$G$10</c:f>
              <c:strCache>
                <c:ptCount val="1"/>
                <c:pt idx="0">
                  <c:v>CUSTO DE LINK</c:v>
                </c:pt>
              </c:strCache>
            </c:strRef>
          </c:cat>
          <c:val>
            <c:numRef>
              <c:f>'3º Custos interno'!$G$14</c:f>
              <c:numCache>
                <c:formatCode>_-"R$"\ * #,##0.00_-;\-"R$"\ * #,##0.00_-;_-"R$"\ * "-"??_-;_-@</c:formatCode>
                <c:ptCount val="1"/>
                <c:pt idx="0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F0A-4E35-8A10-6297F0BC8DFF}"/>
            </c:ext>
          </c:extLst>
        </c:ser>
        <c:ser>
          <c:idx val="12"/>
          <c:order val="12"/>
          <c:invertIfNegative val="1"/>
          <c:cat>
            <c:strRef>
              <c:f>'3º Custos interno'!$G$10</c:f>
              <c:strCache>
                <c:ptCount val="1"/>
                <c:pt idx="0">
                  <c:v>CUSTO DE LINK</c:v>
                </c:pt>
              </c:strCache>
            </c:strRef>
          </c:cat>
          <c:val>
            <c:numRef>
              <c:f>'3º Custos interno'!$I$14</c:f>
              <c:numCache>
                <c:formatCode>_-"R$"\ * #,##0.00_-;\-"R$"\ * #,##0.00_-;_-"R$"\ * "-"??_-;_-@</c:formatCode>
                <c:ptCount val="1"/>
                <c:pt idx="0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F0A-4E35-8A10-6297F0BC8DFF}"/>
            </c:ext>
          </c:extLst>
        </c:ser>
        <c:ser>
          <c:idx val="13"/>
          <c:order val="13"/>
          <c:invertIfNegative val="1"/>
          <c:cat>
            <c:strRef>
              <c:f>'3º Custos interno'!$G$10</c:f>
              <c:strCache>
                <c:ptCount val="1"/>
                <c:pt idx="0">
                  <c:v>CUSTO DE LINK</c:v>
                </c:pt>
              </c:strCache>
            </c:strRef>
          </c:cat>
          <c:val>
            <c:numRef>
              <c:f>'3º Custos interno'!$K$14</c:f>
              <c:numCache>
                <c:formatCode>_-"R$"\ * #,##0.00_-;\-"R$"\ * #,##0.00_-;_-"R$"\ * "-"??_-;_-@</c:formatCode>
                <c:ptCount val="1"/>
                <c:pt idx="0">
                  <c:v>17000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F0A-4E35-8A10-6297F0BC8DFF}"/>
            </c:ext>
          </c:extLst>
        </c:ser>
        <c:ser>
          <c:idx val="14"/>
          <c:order val="14"/>
          <c:invertIfNegative val="1"/>
          <c:cat>
            <c:strRef>
              <c:f>'3º Custos interno'!$G$10</c:f>
              <c:strCache>
                <c:ptCount val="1"/>
                <c:pt idx="0">
                  <c:v>CUSTO DE LINK</c:v>
                </c:pt>
              </c:strCache>
            </c:strRef>
          </c:cat>
          <c:val>
            <c:numRef>
              <c:f>'3º Custos interno'!$M$14</c:f>
              <c:numCache>
                <c:formatCode>_-"R$"\ * #,##0.00_-;\-"R$"\ * #,##0.00_-;_-"R$"\ * "-"??_-;_-@</c:formatCode>
                <c:ptCount val="1"/>
                <c:pt idx="0">
                  <c:v>16800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F0A-4E35-8A10-6297F0BC8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5091914"/>
        <c:axId val="945605218"/>
      </c:barChart>
      <c:catAx>
        <c:axId val="17750919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BFBFBF"/>
                </a:solidFill>
                <a:latin typeface="Calibri"/>
              </a:defRPr>
            </a:pPr>
            <a:endParaRPr lang="pt-BR"/>
          </a:p>
        </c:txPr>
        <c:crossAx val="945605218"/>
        <c:crosses val="autoZero"/>
        <c:auto val="1"/>
        <c:lblAlgn val="ctr"/>
        <c:lblOffset val="100"/>
        <c:noMultiLvlLbl val="1"/>
      </c:catAx>
      <c:valAx>
        <c:axId val="94560521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BFBFBF"/>
                </a:solidFill>
                <a:latin typeface="Calibri"/>
              </a:defRPr>
            </a:pPr>
            <a:endParaRPr lang="pt-BR"/>
          </a:p>
        </c:txPr>
        <c:crossAx val="1775091914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404040"/>
    </a:soli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5.xml"/><Relationship Id="rId7" Type="http://schemas.openxmlformats.org/officeDocument/2006/relationships/image" Target="../media/image5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chart" Target="../charts/chart6.xml"/><Relationship Id="rId6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104775</xdr:colOff>
      <xdr:row>24</xdr:row>
      <xdr:rowOff>47625</xdr:rowOff>
    </xdr:from>
    <xdr:ext cx="4010025" cy="2943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11</xdr:col>
      <xdr:colOff>1019175</xdr:colOff>
      <xdr:row>24</xdr:row>
      <xdr:rowOff>57150</xdr:rowOff>
    </xdr:from>
    <xdr:ext cx="4086225" cy="29718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85725</xdr:colOff>
      <xdr:row>0</xdr:row>
      <xdr:rowOff>142875</xdr:rowOff>
    </xdr:from>
    <xdr:ext cx="2762250" cy="333375"/>
    <xdr:pic>
      <xdr:nvPicPr>
        <xdr:cNvPr id="4" name="image5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2238375</xdr:colOff>
      <xdr:row>94</xdr:row>
      <xdr:rowOff>104775</xdr:rowOff>
    </xdr:from>
    <xdr:ext cx="2762250" cy="110490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438150</xdr:colOff>
      <xdr:row>0</xdr:row>
      <xdr:rowOff>133350</xdr:rowOff>
    </xdr:from>
    <xdr:ext cx="428625" cy="428625"/>
    <xdr:pic>
      <xdr:nvPicPr>
        <xdr:cNvPr id="6" name="image3.png" descr="Resultado de imagem para icon faceb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2809875</xdr:colOff>
      <xdr:row>0</xdr:row>
      <xdr:rowOff>133350</xdr:rowOff>
    </xdr:from>
    <xdr:ext cx="457200" cy="447675"/>
    <xdr:pic>
      <xdr:nvPicPr>
        <xdr:cNvPr id="7" name="image4.png" descr="Imagem relacionad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1076325</xdr:colOff>
      <xdr:row>0</xdr:row>
      <xdr:rowOff>104775</xdr:rowOff>
    </xdr:from>
    <xdr:ext cx="485775" cy="485775"/>
    <xdr:pic>
      <xdr:nvPicPr>
        <xdr:cNvPr id="8" name="image2.png" descr="Resultado de imagem para icon instagram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228600</xdr:colOff>
      <xdr:row>15</xdr:row>
      <xdr:rowOff>95250</xdr:rowOff>
    </xdr:from>
    <xdr:ext cx="4762500" cy="2905125"/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209550</xdr:colOff>
      <xdr:row>30</xdr:row>
      <xdr:rowOff>85725</xdr:rowOff>
    </xdr:from>
    <xdr:ext cx="4752975" cy="2952750"/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</xdr:col>
      <xdr:colOff>219075</xdr:colOff>
      <xdr:row>4</xdr:row>
      <xdr:rowOff>95250</xdr:rowOff>
    </xdr:from>
    <xdr:ext cx="4762500" cy="2124075"/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</xdr:col>
      <xdr:colOff>142875</xdr:colOff>
      <xdr:row>0</xdr:row>
      <xdr:rowOff>133350</xdr:rowOff>
    </xdr:from>
    <xdr:ext cx="2771775" cy="3429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24</xdr:col>
      <xdr:colOff>133350</xdr:colOff>
      <xdr:row>0</xdr:row>
      <xdr:rowOff>142875</xdr:rowOff>
    </xdr:from>
    <xdr:ext cx="428625" cy="438150"/>
    <xdr:pic>
      <xdr:nvPicPr>
        <xdr:cNvPr id="6" name="image3.png" descr="Resultado de imagem para icon facebook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85725</xdr:colOff>
      <xdr:row>0</xdr:row>
      <xdr:rowOff>133350</xdr:rowOff>
    </xdr:from>
    <xdr:ext cx="457200" cy="466725"/>
    <xdr:pic>
      <xdr:nvPicPr>
        <xdr:cNvPr id="7" name="image4.png" descr="Imagem relacionada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24</xdr:col>
      <xdr:colOff>733425</xdr:colOff>
      <xdr:row>0</xdr:row>
      <xdr:rowOff>114300</xdr:rowOff>
    </xdr:from>
    <xdr:ext cx="485775" cy="495300"/>
    <xdr:pic>
      <xdr:nvPicPr>
        <xdr:cNvPr id="8" name="image2.png" descr="Resultado de imagem para icon instagra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28</xdr:row>
      <xdr:rowOff>0</xdr:rowOff>
    </xdr:from>
    <xdr:ext cx="2752725" cy="1095375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238125</xdr:colOff>
      <xdr:row>0</xdr:row>
      <xdr:rowOff>9525</xdr:rowOff>
    </xdr:from>
    <xdr:ext cx="457200" cy="466725"/>
    <xdr:pic>
      <xdr:nvPicPr>
        <xdr:cNvPr id="10" name="image4.png" title="Image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285750</xdr:colOff>
      <xdr:row>15</xdr:row>
      <xdr:rowOff>161925</xdr:rowOff>
    </xdr:from>
    <xdr:ext cx="3571875" cy="2724150"/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85725</xdr:colOff>
      <xdr:row>0</xdr:row>
      <xdr:rowOff>142875</xdr:rowOff>
    </xdr:from>
    <xdr:ext cx="2762250" cy="3333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561975</xdr:colOff>
      <xdr:row>0</xdr:row>
      <xdr:rowOff>171450</xdr:rowOff>
    </xdr:from>
    <xdr:ext cx="428625" cy="428625"/>
    <xdr:pic>
      <xdr:nvPicPr>
        <xdr:cNvPr id="3" name="image3.png" descr="Resultado de imagem para icon faceboo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152400</xdr:colOff>
      <xdr:row>0</xdr:row>
      <xdr:rowOff>161925</xdr:rowOff>
    </xdr:from>
    <xdr:ext cx="390525" cy="447675"/>
    <xdr:pic>
      <xdr:nvPicPr>
        <xdr:cNvPr id="4" name="image4.png" descr="Imagem relacionad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1181100</xdr:colOff>
      <xdr:row>0</xdr:row>
      <xdr:rowOff>142875</xdr:rowOff>
    </xdr:from>
    <xdr:ext cx="485775" cy="485775"/>
    <xdr:pic>
      <xdr:nvPicPr>
        <xdr:cNvPr id="5" name="image2.png" descr="Resultado de imagem para icon instagram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762000</xdr:colOff>
      <xdr:row>25</xdr:row>
      <xdr:rowOff>57150</xdr:rowOff>
    </xdr:from>
    <xdr:ext cx="2752725" cy="1123950"/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85725</xdr:colOff>
      <xdr:row>0</xdr:row>
      <xdr:rowOff>142875</xdr:rowOff>
    </xdr:from>
    <xdr:ext cx="2762250" cy="3429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22</xdr:col>
      <xdr:colOff>1019175</xdr:colOff>
      <xdr:row>1</xdr:row>
      <xdr:rowOff>0</xdr:rowOff>
    </xdr:from>
    <xdr:ext cx="438150" cy="295275"/>
    <xdr:pic>
      <xdr:nvPicPr>
        <xdr:cNvPr id="3" name="image3.png" descr="Resultado de imagem para icon facebook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22</xdr:col>
      <xdr:colOff>409575</xdr:colOff>
      <xdr:row>0</xdr:row>
      <xdr:rowOff>180975</xdr:rowOff>
    </xdr:from>
    <xdr:ext cx="457200" cy="333375"/>
    <xdr:pic>
      <xdr:nvPicPr>
        <xdr:cNvPr id="4" name="image4.png" descr="Imagem relacionada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571500</xdr:colOff>
      <xdr:row>0</xdr:row>
      <xdr:rowOff>161925</xdr:rowOff>
    </xdr:from>
    <xdr:ext cx="485775" cy="361950"/>
    <xdr:pic>
      <xdr:nvPicPr>
        <xdr:cNvPr id="5" name="image2.png" descr="Resultado de imagem para icon instagram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matheus@marmentini.net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matheus@marmentini.ne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hyperlink" Target="mailto:matheus@marmentini.net" TargetMode="Externa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D1" workbookViewId="0">
      <selection activeCell="L10" sqref="L10"/>
    </sheetView>
  </sheetViews>
  <sheetFormatPr defaultColWidth="14.44140625" defaultRowHeight="15" customHeight="1"/>
  <cols>
    <col min="1" max="1" width="3.6640625" customWidth="1"/>
    <col min="2" max="2" width="11" customWidth="1"/>
    <col min="3" max="3" width="28.6640625" customWidth="1"/>
    <col min="4" max="4" width="7.6640625" customWidth="1"/>
    <col min="5" max="5" width="10.88671875" customWidth="1"/>
    <col min="6" max="6" width="11.44140625" customWidth="1"/>
    <col min="7" max="7" width="16.6640625" customWidth="1"/>
    <col min="8" max="8" width="17.109375" customWidth="1"/>
    <col min="9" max="9" width="2.33203125" customWidth="1"/>
    <col min="10" max="10" width="42.88671875" customWidth="1"/>
    <col min="11" max="11" width="2.5546875" customWidth="1"/>
    <col min="12" max="12" width="36.5546875" customWidth="1"/>
    <col min="13" max="13" width="2.33203125" customWidth="1"/>
    <col min="14" max="14" width="35.88671875" customWidth="1"/>
    <col min="15" max="15" width="2.88671875" customWidth="1"/>
    <col min="16" max="16" width="2.6640625" customWidth="1"/>
    <col min="17" max="17" width="1.109375" customWidth="1"/>
    <col min="18" max="19" width="9.109375" customWidth="1"/>
    <col min="20" max="20" width="14.6640625" hidden="1" customWidth="1"/>
    <col min="21" max="21" width="10.5546875" customWidth="1"/>
    <col min="22" max="22" width="9.109375" customWidth="1"/>
    <col min="23" max="26" width="8.6640625" customWidth="1"/>
  </cols>
  <sheetData>
    <row r="1" spans="1:26" ht="15.75" customHeight="1">
      <c r="A1" s="1"/>
      <c r="B1" s="2"/>
      <c r="C1" s="2"/>
      <c r="D1" s="3"/>
      <c r="E1" s="4"/>
      <c r="F1" s="4"/>
      <c r="G1" s="4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5"/>
      <c r="W1" s="6"/>
      <c r="X1" s="6"/>
      <c r="Y1" s="6"/>
      <c r="Z1" s="6"/>
    </row>
    <row r="2" spans="1:26" ht="31.5" customHeight="1">
      <c r="A2" s="7"/>
      <c r="B2" s="3"/>
      <c r="C2" s="3"/>
      <c r="D2" s="3"/>
      <c r="E2" s="4"/>
      <c r="F2" s="4"/>
      <c r="G2" s="4"/>
      <c r="H2" s="8"/>
      <c r="I2" s="9"/>
      <c r="J2" s="3"/>
      <c r="K2" s="9"/>
      <c r="L2" s="3"/>
      <c r="M2" s="3"/>
      <c r="N2" s="3"/>
      <c r="O2" s="3"/>
      <c r="P2" s="3"/>
      <c r="Q2" s="3"/>
      <c r="R2" s="3"/>
      <c r="S2" s="3"/>
      <c r="T2" s="3"/>
      <c r="U2" s="3"/>
      <c r="V2" s="5"/>
      <c r="W2" s="6"/>
      <c r="X2" s="6"/>
      <c r="Y2" s="6"/>
      <c r="Z2" s="6"/>
    </row>
    <row r="3" spans="1:26" ht="25.5" customHeight="1">
      <c r="A3" s="7"/>
      <c r="B3" s="198" t="s">
        <v>0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200"/>
      <c r="Q3" s="3"/>
      <c r="R3" s="201" t="s">
        <v>1</v>
      </c>
      <c r="S3" s="199"/>
      <c r="T3" s="199"/>
      <c r="U3" s="200"/>
      <c r="V3" s="5"/>
      <c r="W3" s="6"/>
      <c r="X3" s="6"/>
      <c r="Y3" s="6"/>
      <c r="Z3" s="6"/>
    </row>
    <row r="4" spans="1:26" ht="6.75" customHeight="1">
      <c r="A4" s="3"/>
      <c r="B4" s="3"/>
      <c r="C4" s="3"/>
      <c r="D4" s="3"/>
      <c r="E4" s="4"/>
      <c r="F4" s="4"/>
      <c r="G4" s="4"/>
      <c r="H4" s="4"/>
      <c r="I4" s="3"/>
      <c r="J4" s="3"/>
      <c r="K4" s="3"/>
      <c r="L4" s="3"/>
      <c r="M4" s="3"/>
      <c r="N4" s="3"/>
      <c r="O4" s="3"/>
      <c r="P4" s="3"/>
      <c r="Q4" s="3"/>
      <c r="R4" s="10"/>
      <c r="S4" s="10"/>
      <c r="T4" s="10"/>
      <c r="U4" s="11"/>
      <c r="V4" s="5"/>
      <c r="W4" s="6"/>
      <c r="X4" s="6"/>
      <c r="Y4" s="6"/>
      <c r="Z4" s="6"/>
    </row>
    <row r="5" spans="1:26" ht="18.75" customHeight="1">
      <c r="A5" s="3"/>
      <c r="B5" s="12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3" t="s">
        <v>7</v>
      </c>
      <c r="H5" s="14" t="s">
        <v>8</v>
      </c>
      <c r="I5" s="3"/>
      <c r="J5" s="195" t="s">
        <v>9</v>
      </c>
      <c r="K5" s="3"/>
      <c r="L5" s="195" t="s">
        <v>10</v>
      </c>
      <c r="M5" s="3"/>
      <c r="N5" s="195" t="s">
        <v>11</v>
      </c>
      <c r="O5" s="3"/>
      <c r="P5" s="3"/>
      <c r="Q5" s="3"/>
      <c r="R5" s="15" t="s">
        <v>12</v>
      </c>
      <c r="S5" s="15" t="s">
        <v>13</v>
      </c>
      <c r="T5" s="15" t="s">
        <v>14</v>
      </c>
      <c r="U5" s="16" t="s">
        <v>15</v>
      </c>
      <c r="V5" s="5"/>
      <c r="W5" s="6"/>
      <c r="X5" s="6"/>
      <c r="Y5" s="6"/>
      <c r="Z5" s="6"/>
    </row>
    <row r="6" spans="1:26" ht="15" customHeight="1">
      <c r="A6" s="3"/>
      <c r="B6" s="17" t="s">
        <v>16</v>
      </c>
      <c r="C6" s="17" t="s">
        <v>17</v>
      </c>
      <c r="D6" s="18">
        <v>10</v>
      </c>
      <c r="E6" s="19">
        <v>28</v>
      </c>
      <c r="F6" s="20">
        <v>159.9</v>
      </c>
      <c r="G6" s="20">
        <f t="shared" ref="G6:G105" si="0">F6*E6</f>
        <v>4477.2</v>
      </c>
      <c r="H6" s="18">
        <f t="shared" ref="H6:H105" si="1">E6*D6</f>
        <v>280</v>
      </c>
      <c r="I6" s="3"/>
      <c r="J6" s="197"/>
      <c r="K6" s="3"/>
      <c r="L6" s="197"/>
      <c r="M6" s="3"/>
      <c r="N6" s="196"/>
      <c r="O6" s="3"/>
      <c r="P6" s="3"/>
      <c r="Q6" s="3"/>
      <c r="R6" s="21">
        <v>1</v>
      </c>
      <c r="S6" s="22">
        <f t="shared" ref="S6:S105" si="2">SUMIF($D$6:$D$105,R6,$E$6:$E$105)</f>
        <v>32</v>
      </c>
      <c r="T6" s="23">
        <f t="shared" ref="T6:T105" si="3">SUMIF($D$6:$D$105,R6,$G$6:$G$105)</f>
        <v>1316.8</v>
      </c>
      <c r="U6" s="23">
        <f t="shared" ref="U6:U105" si="4">IF(T6=0,0,T6/S6)</f>
        <v>41.15</v>
      </c>
      <c r="V6" s="5"/>
      <c r="W6" s="6"/>
      <c r="X6" s="6"/>
      <c r="Y6" s="6"/>
      <c r="Z6" s="6"/>
    </row>
    <row r="7" spans="1:26" ht="15" customHeight="1">
      <c r="A7" s="3"/>
      <c r="B7" s="17" t="s">
        <v>18</v>
      </c>
      <c r="C7" s="17" t="s">
        <v>19</v>
      </c>
      <c r="D7" s="18">
        <v>15</v>
      </c>
      <c r="E7" s="19">
        <v>5</v>
      </c>
      <c r="F7" s="20">
        <v>189.9</v>
      </c>
      <c r="G7" s="20">
        <f t="shared" si="0"/>
        <v>949.5</v>
      </c>
      <c r="H7" s="18">
        <f t="shared" si="1"/>
        <v>75</v>
      </c>
      <c r="I7" s="3"/>
      <c r="J7" s="24" t="s">
        <v>20</v>
      </c>
      <c r="K7" s="3"/>
      <c r="L7" s="24" t="s">
        <v>20</v>
      </c>
      <c r="M7" s="3"/>
      <c r="N7" s="197"/>
      <c r="O7" s="3"/>
      <c r="P7" s="3"/>
      <c r="Q7" s="3"/>
      <c r="R7" s="21">
        <v>2</v>
      </c>
      <c r="S7" s="22">
        <f t="shared" si="2"/>
        <v>30</v>
      </c>
      <c r="T7" s="23">
        <f t="shared" si="3"/>
        <v>1797</v>
      </c>
      <c r="U7" s="23">
        <f t="shared" si="4"/>
        <v>59.9</v>
      </c>
      <c r="V7" s="5"/>
      <c r="W7" s="6"/>
      <c r="X7" s="6"/>
      <c r="Y7" s="6"/>
      <c r="Z7" s="6"/>
    </row>
    <row r="8" spans="1:26" ht="15" customHeight="1">
      <c r="A8" s="3"/>
      <c r="B8" s="17" t="s">
        <v>21</v>
      </c>
      <c r="C8" s="17" t="s">
        <v>22</v>
      </c>
      <c r="D8" s="18">
        <v>1</v>
      </c>
      <c r="E8" s="19">
        <v>9</v>
      </c>
      <c r="F8" s="20">
        <v>39.9</v>
      </c>
      <c r="G8" s="20">
        <f t="shared" si="0"/>
        <v>359.09999999999997</v>
      </c>
      <c r="H8" s="18">
        <f t="shared" si="1"/>
        <v>9</v>
      </c>
      <c r="I8" s="3"/>
      <c r="J8" s="25"/>
      <c r="K8" s="3"/>
      <c r="L8" s="25"/>
      <c r="M8" s="3"/>
      <c r="N8" s="26"/>
      <c r="O8" s="3"/>
      <c r="P8" s="3"/>
      <c r="Q8" s="3"/>
      <c r="R8" s="21">
        <v>3</v>
      </c>
      <c r="S8" s="22">
        <f t="shared" si="2"/>
        <v>368</v>
      </c>
      <c r="T8" s="23">
        <f t="shared" si="3"/>
        <v>25863.200000000001</v>
      </c>
      <c r="U8" s="23">
        <f t="shared" si="4"/>
        <v>70.280434782608694</v>
      </c>
      <c r="V8" s="5"/>
      <c r="W8" s="6"/>
      <c r="X8" s="6"/>
      <c r="Y8" s="6"/>
      <c r="Z8" s="6"/>
    </row>
    <row r="9" spans="1:26" ht="15" customHeight="1">
      <c r="A9" s="3"/>
      <c r="B9" s="17" t="s">
        <v>23</v>
      </c>
      <c r="C9" s="17" t="s">
        <v>24</v>
      </c>
      <c r="D9" s="18">
        <v>1</v>
      </c>
      <c r="E9" s="19">
        <v>4</v>
      </c>
      <c r="F9" s="20">
        <v>49.9</v>
      </c>
      <c r="G9" s="20">
        <f t="shared" si="0"/>
        <v>199.6</v>
      </c>
      <c r="H9" s="18">
        <f t="shared" si="1"/>
        <v>4</v>
      </c>
      <c r="I9" s="3"/>
      <c r="J9" s="27">
        <v>950</v>
      </c>
      <c r="K9" s="3"/>
      <c r="L9" s="28">
        <v>1488</v>
      </c>
      <c r="M9" s="3"/>
      <c r="N9" s="29">
        <f>SUM(E6:E105)</f>
        <v>756</v>
      </c>
      <c r="O9" s="3"/>
      <c r="P9" s="3"/>
      <c r="Q9" s="3"/>
      <c r="R9" s="21">
        <v>4</v>
      </c>
      <c r="S9" s="22">
        <f t="shared" si="2"/>
        <v>55</v>
      </c>
      <c r="T9" s="23">
        <f t="shared" si="3"/>
        <v>5494.5</v>
      </c>
      <c r="U9" s="23">
        <f t="shared" si="4"/>
        <v>99.9</v>
      </c>
      <c r="V9" s="5"/>
      <c r="W9" s="6"/>
      <c r="X9" s="6"/>
      <c r="Y9" s="6"/>
      <c r="Z9" s="6"/>
    </row>
    <row r="10" spans="1:26" ht="15" customHeight="1">
      <c r="A10" s="3"/>
      <c r="B10" s="17" t="s">
        <v>25</v>
      </c>
      <c r="C10" s="17" t="s">
        <v>26</v>
      </c>
      <c r="D10" s="18">
        <v>3</v>
      </c>
      <c r="E10" s="19">
        <v>184</v>
      </c>
      <c r="F10" s="20">
        <v>59.9</v>
      </c>
      <c r="G10" s="20">
        <f t="shared" si="0"/>
        <v>11021.6</v>
      </c>
      <c r="H10" s="18">
        <f t="shared" si="1"/>
        <v>552</v>
      </c>
      <c r="I10" s="3"/>
      <c r="J10" s="30"/>
      <c r="K10" s="3"/>
      <c r="L10" s="31"/>
      <c r="M10" s="3"/>
      <c r="N10" s="32"/>
      <c r="O10" s="3"/>
      <c r="P10" s="3"/>
      <c r="Q10" s="3"/>
      <c r="R10" s="21">
        <v>5</v>
      </c>
      <c r="S10" s="22">
        <f t="shared" si="2"/>
        <v>218</v>
      </c>
      <c r="T10" s="23">
        <f t="shared" si="3"/>
        <v>21698.2</v>
      </c>
      <c r="U10" s="23">
        <f t="shared" si="4"/>
        <v>99.533027522935782</v>
      </c>
      <c r="V10" s="5"/>
      <c r="W10" s="6"/>
      <c r="X10" s="6"/>
      <c r="Y10" s="6"/>
      <c r="Z10" s="6"/>
    </row>
    <row r="11" spans="1:26" ht="14.4">
      <c r="A11" s="3"/>
      <c r="B11" s="17" t="s">
        <v>27</v>
      </c>
      <c r="C11" s="17" t="s">
        <v>28</v>
      </c>
      <c r="D11" s="18">
        <v>5</v>
      </c>
      <c r="E11" s="19">
        <v>172</v>
      </c>
      <c r="F11" s="20">
        <v>99.9</v>
      </c>
      <c r="G11" s="20">
        <f t="shared" si="0"/>
        <v>17182.8</v>
      </c>
      <c r="H11" s="18">
        <f t="shared" si="1"/>
        <v>860</v>
      </c>
      <c r="I11" s="3"/>
      <c r="J11" s="3"/>
      <c r="K11" s="3"/>
      <c r="L11" s="3"/>
      <c r="M11" s="3"/>
      <c r="N11" s="3"/>
      <c r="O11" s="3"/>
      <c r="P11" s="3"/>
      <c r="Q11" s="3"/>
      <c r="R11" s="21">
        <v>6</v>
      </c>
      <c r="S11" s="22">
        <f t="shared" si="2"/>
        <v>0</v>
      </c>
      <c r="T11" s="23">
        <f t="shared" si="3"/>
        <v>0</v>
      </c>
      <c r="U11" s="23">
        <f t="shared" si="4"/>
        <v>0</v>
      </c>
      <c r="V11" s="5"/>
      <c r="W11" s="6"/>
      <c r="X11" s="6"/>
      <c r="Y11" s="6"/>
      <c r="Z11" s="6"/>
    </row>
    <row r="12" spans="1:26" ht="14.4">
      <c r="A12" s="3"/>
      <c r="B12" s="17" t="s">
        <v>29</v>
      </c>
      <c r="C12" s="17" t="s">
        <v>30</v>
      </c>
      <c r="D12" s="18">
        <v>8</v>
      </c>
      <c r="E12" s="19">
        <v>10</v>
      </c>
      <c r="F12" s="20">
        <v>139.9</v>
      </c>
      <c r="G12" s="20">
        <f t="shared" si="0"/>
        <v>1399</v>
      </c>
      <c r="H12" s="18">
        <f t="shared" si="1"/>
        <v>80</v>
      </c>
      <c r="I12" s="3"/>
      <c r="J12" s="195" t="s">
        <v>31</v>
      </c>
      <c r="K12" s="3"/>
      <c r="L12" s="195" t="s">
        <v>32</v>
      </c>
      <c r="M12" s="3"/>
      <c r="N12" s="195" t="s">
        <v>33</v>
      </c>
      <c r="O12" s="3"/>
      <c r="P12" s="3"/>
      <c r="Q12" s="3"/>
      <c r="R12" s="21">
        <v>7</v>
      </c>
      <c r="S12" s="22">
        <f t="shared" si="2"/>
        <v>0</v>
      </c>
      <c r="T12" s="23">
        <f t="shared" si="3"/>
        <v>0</v>
      </c>
      <c r="U12" s="23">
        <f t="shared" si="4"/>
        <v>0</v>
      </c>
      <c r="V12" s="5"/>
      <c r="W12" s="6"/>
      <c r="X12" s="6"/>
      <c r="Y12" s="6"/>
      <c r="Z12" s="6"/>
    </row>
    <row r="13" spans="1:26" ht="14.4">
      <c r="A13" s="3"/>
      <c r="B13" s="17" t="s">
        <v>34</v>
      </c>
      <c r="C13" s="17" t="s">
        <v>35</v>
      </c>
      <c r="D13" s="18">
        <v>1</v>
      </c>
      <c r="E13" s="19">
        <v>19</v>
      </c>
      <c r="F13" s="20">
        <v>39.9</v>
      </c>
      <c r="G13" s="20">
        <f t="shared" si="0"/>
        <v>758.1</v>
      </c>
      <c r="H13" s="18">
        <f t="shared" si="1"/>
        <v>19</v>
      </c>
      <c r="I13" s="3"/>
      <c r="J13" s="196"/>
      <c r="K13" s="3"/>
      <c r="L13" s="196"/>
      <c r="M13" s="3"/>
      <c r="N13" s="196"/>
      <c r="O13" s="3"/>
      <c r="P13" s="3"/>
      <c r="Q13" s="3"/>
      <c r="R13" s="21">
        <v>8</v>
      </c>
      <c r="S13" s="22">
        <f t="shared" si="2"/>
        <v>10</v>
      </c>
      <c r="T13" s="23">
        <f t="shared" si="3"/>
        <v>1399</v>
      </c>
      <c r="U13" s="23">
        <f t="shared" si="4"/>
        <v>139.9</v>
      </c>
      <c r="V13" s="5"/>
      <c r="W13" s="6"/>
      <c r="X13" s="6"/>
      <c r="Y13" s="6"/>
      <c r="Z13" s="6"/>
    </row>
    <row r="14" spans="1:26" ht="14.4">
      <c r="A14" s="3"/>
      <c r="B14" s="17" t="s">
        <v>36</v>
      </c>
      <c r="C14" s="17" t="s">
        <v>37</v>
      </c>
      <c r="D14" s="18">
        <v>2</v>
      </c>
      <c r="E14" s="19">
        <v>30</v>
      </c>
      <c r="F14" s="20">
        <v>59.9</v>
      </c>
      <c r="G14" s="20">
        <f t="shared" si="0"/>
        <v>1797</v>
      </c>
      <c r="H14" s="18">
        <f t="shared" si="1"/>
        <v>60</v>
      </c>
      <c r="I14" s="3"/>
      <c r="J14" s="197"/>
      <c r="K14" s="3"/>
      <c r="L14" s="197"/>
      <c r="M14" s="3"/>
      <c r="N14" s="197"/>
      <c r="O14" s="3"/>
      <c r="P14" s="3"/>
      <c r="Q14" s="3"/>
      <c r="R14" s="21">
        <v>9</v>
      </c>
      <c r="S14" s="22">
        <f t="shared" si="2"/>
        <v>0</v>
      </c>
      <c r="T14" s="23">
        <f t="shared" si="3"/>
        <v>0</v>
      </c>
      <c r="U14" s="23">
        <f t="shared" si="4"/>
        <v>0</v>
      </c>
      <c r="V14" s="5"/>
      <c r="W14" s="6"/>
      <c r="X14" s="6"/>
      <c r="Y14" s="6"/>
      <c r="Z14" s="6"/>
    </row>
    <row r="15" spans="1:26" ht="15" customHeight="1">
      <c r="A15" s="3"/>
      <c r="B15" s="17" t="s">
        <v>38</v>
      </c>
      <c r="C15" s="17" t="s">
        <v>39</v>
      </c>
      <c r="D15" s="18">
        <v>2</v>
      </c>
      <c r="E15" s="19">
        <v>0</v>
      </c>
      <c r="F15" s="20">
        <v>69.900000000000006</v>
      </c>
      <c r="G15" s="20">
        <f t="shared" si="0"/>
        <v>0</v>
      </c>
      <c r="H15" s="18">
        <f t="shared" si="1"/>
        <v>0</v>
      </c>
      <c r="I15" s="3"/>
      <c r="J15" s="26"/>
      <c r="K15" s="3"/>
      <c r="L15" s="26"/>
      <c r="M15" s="3"/>
      <c r="N15" s="26"/>
      <c r="O15" s="3"/>
      <c r="P15" s="3"/>
      <c r="Q15" s="3"/>
      <c r="R15" s="21">
        <v>10</v>
      </c>
      <c r="S15" s="22">
        <f t="shared" si="2"/>
        <v>35</v>
      </c>
      <c r="T15" s="23">
        <f t="shared" si="3"/>
        <v>5176.5</v>
      </c>
      <c r="U15" s="23">
        <f t="shared" si="4"/>
        <v>147.9</v>
      </c>
      <c r="V15" s="5"/>
      <c r="W15" s="6"/>
      <c r="X15" s="6"/>
      <c r="Y15" s="6"/>
      <c r="Z15" s="6"/>
    </row>
    <row r="16" spans="1:26" ht="15" customHeight="1">
      <c r="A16" s="3"/>
      <c r="B16" s="17" t="s">
        <v>40</v>
      </c>
      <c r="C16" s="17" t="s">
        <v>41</v>
      </c>
      <c r="D16" s="18">
        <v>3</v>
      </c>
      <c r="E16" s="19">
        <v>170</v>
      </c>
      <c r="F16" s="20">
        <v>79.900000000000006</v>
      </c>
      <c r="G16" s="20">
        <f t="shared" si="0"/>
        <v>13583.000000000002</v>
      </c>
      <c r="H16" s="18">
        <f t="shared" si="1"/>
        <v>510</v>
      </c>
      <c r="I16" s="3"/>
      <c r="J16" s="33">
        <f>SUM(H6:H105)</f>
        <v>3071</v>
      </c>
      <c r="K16" s="3"/>
      <c r="L16" s="34">
        <f>IF(OR(J9=0,J16=0),0,J16/J9)</f>
        <v>3.2326315789473683</v>
      </c>
      <c r="M16" s="3"/>
      <c r="N16" s="35">
        <f>IF(OR(J9=0,N9=0),0,J9/N9)</f>
        <v>1.2566137566137565</v>
      </c>
      <c r="O16" s="3"/>
      <c r="P16" s="3"/>
      <c r="Q16" s="3"/>
      <c r="R16" s="21">
        <v>11</v>
      </c>
      <c r="S16" s="22">
        <f t="shared" si="2"/>
        <v>0</v>
      </c>
      <c r="T16" s="23">
        <f t="shared" si="3"/>
        <v>0</v>
      </c>
      <c r="U16" s="23">
        <f t="shared" si="4"/>
        <v>0</v>
      </c>
      <c r="V16" s="5"/>
      <c r="W16" s="6"/>
      <c r="X16" s="6"/>
      <c r="Y16" s="6"/>
      <c r="Z16" s="6"/>
    </row>
    <row r="17" spans="1:26" ht="15" customHeight="1">
      <c r="A17" s="3"/>
      <c r="B17" s="17" t="s">
        <v>42</v>
      </c>
      <c r="C17" s="17" t="s">
        <v>43</v>
      </c>
      <c r="D17" s="18">
        <v>3</v>
      </c>
      <c r="E17" s="19">
        <v>14</v>
      </c>
      <c r="F17" s="20">
        <v>89.9</v>
      </c>
      <c r="G17" s="20">
        <f t="shared" si="0"/>
        <v>1258.6000000000001</v>
      </c>
      <c r="H17" s="18">
        <f t="shared" si="1"/>
        <v>42</v>
      </c>
      <c r="I17" s="3"/>
      <c r="J17" s="36"/>
      <c r="K17" s="3"/>
      <c r="L17" s="37"/>
      <c r="M17" s="3"/>
      <c r="N17" s="38"/>
      <c r="O17" s="3"/>
      <c r="P17" s="3"/>
      <c r="Q17" s="3"/>
      <c r="R17" s="21">
        <v>12</v>
      </c>
      <c r="S17" s="22">
        <f t="shared" si="2"/>
        <v>0</v>
      </c>
      <c r="T17" s="23">
        <f t="shared" si="3"/>
        <v>0</v>
      </c>
      <c r="U17" s="23">
        <f t="shared" si="4"/>
        <v>0</v>
      </c>
      <c r="V17" s="5"/>
      <c r="W17" s="6"/>
      <c r="X17" s="6"/>
      <c r="Y17" s="6"/>
      <c r="Z17" s="6"/>
    </row>
    <row r="18" spans="1:26" ht="14.4">
      <c r="A18" s="3"/>
      <c r="B18" s="17" t="s">
        <v>44</v>
      </c>
      <c r="C18" s="17" t="s">
        <v>45</v>
      </c>
      <c r="D18" s="18">
        <v>4</v>
      </c>
      <c r="E18" s="19">
        <v>55</v>
      </c>
      <c r="F18" s="20">
        <v>99.9</v>
      </c>
      <c r="G18" s="20">
        <f t="shared" si="0"/>
        <v>5494.5</v>
      </c>
      <c r="H18" s="18">
        <f t="shared" si="1"/>
        <v>220</v>
      </c>
      <c r="I18" s="3"/>
      <c r="J18" s="3"/>
      <c r="K18" s="3"/>
      <c r="L18" s="3"/>
      <c r="M18" s="3"/>
      <c r="N18" s="3"/>
      <c r="O18" s="3"/>
      <c r="P18" s="3"/>
      <c r="Q18" s="3"/>
      <c r="R18" s="21">
        <v>13</v>
      </c>
      <c r="S18" s="22">
        <f t="shared" si="2"/>
        <v>0</v>
      </c>
      <c r="T18" s="23">
        <f t="shared" si="3"/>
        <v>0</v>
      </c>
      <c r="U18" s="23">
        <f t="shared" si="4"/>
        <v>0</v>
      </c>
      <c r="V18" s="5"/>
      <c r="W18" s="6"/>
      <c r="X18" s="6"/>
      <c r="Y18" s="6"/>
      <c r="Z18" s="6"/>
    </row>
    <row r="19" spans="1:26" ht="15" customHeight="1">
      <c r="A19" s="3"/>
      <c r="B19" s="17" t="s">
        <v>46</v>
      </c>
      <c r="C19" s="17" t="s">
        <v>47</v>
      </c>
      <c r="D19" s="18">
        <v>5</v>
      </c>
      <c r="E19" s="19">
        <v>20</v>
      </c>
      <c r="F19" s="20">
        <v>119.9</v>
      </c>
      <c r="G19" s="20">
        <f t="shared" si="0"/>
        <v>2398</v>
      </c>
      <c r="H19" s="18">
        <f t="shared" si="1"/>
        <v>100</v>
      </c>
      <c r="I19" s="3"/>
      <c r="J19" s="195" t="s">
        <v>48</v>
      </c>
      <c r="K19" s="3"/>
      <c r="L19" s="195" t="s">
        <v>49</v>
      </c>
      <c r="M19" s="3"/>
      <c r="N19" s="195" t="s">
        <v>50</v>
      </c>
      <c r="O19" s="3"/>
      <c r="P19" s="3"/>
      <c r="Q19" s="3"/>
      <c r="R19" s="21">
        <v>14</v>
      </c>
      <c r="S19" s="22">
        <f t="shared" si="2"/>
        <v>0</v>
      </c>
      <c r="T19" s="23">
        <f t="shared" si="3"/>
        <v>0</v>
      </c>
      <c r="U19" s="23">
        <f t="shared" si="4"/>
        <v>0</v>
      </c>
      <c r="V19" s="5"/>
      <c r="W19" s="6"/>
      <c r="X19" s="6"/>
      <c r="Y19" s="6"/>
      <c r="Z19" s="6"/>
    </row>
    <row r="20" spans="1:26" ht="15" customHeight="1">
      <c r="A20" s="3"/>
      <c r="B20" s="17" t="s">
        <v>51</v>
      </c>
      <c r="C20" s="17" t="s">
        <v>52</v>
      </c>
      <c r="D20" s="18">
        <v>5</v>
      </c>
      <c r="E20" s="19">
        <v>8</v>
      </c>
      <c r="F20" s="20">
        <v>129.9</v>
      </c>
      <c r="G20" s="20">
        <f t="shared" si="0"/>
        <v>1039.2</v>
      </c>
      <c r="H20" s="18">
        <f t="shared" si="1"/>
        <v>40</v>
      </c>
      <c r="I20" s="3"/>
      <c r="J20" s="196"/>
      <c r="K20" s="3"/>
      <c r="L20" s="196"/>
      <c r="M20" s="3"/>
      <c r="N20" s="196"/>
      <c r="O20" s="3"/>
      <c r="P20" s="3"/>
      <c r="Q20" s="3"/>
      <c r="R20" s="21">
        <v>15</v>
      </c>
      <c r="S20" s="22">
        <f t="shared" si="2"/>
        <v>5</v>
      </c>
      <c r="T20" s="23">
        <f t="shared" si="3"/>
        <v>949.5</v>
      </c>
      <c r="U20" s="23">
        <f t="shared" si="4"/>
        <v>189.9</v>
      </c>
      <c r="V20" s="5"/>
      <c r="W20" s="6"/>
      <c r="X20" s="6"/>
      <c r="Y20" s="6"/>
      <c r="Z20" s="6"/>
    </row>
    <row r="21" spans="1:26" ht="15" customHeight="1">
      <c r="A21" s="3"/>
      <c r="B21" s="17" t="s">
        <v>53</v>
      </c>
      <c r="C21" s="17" t="s">
        <v>54</v>
      </c>
      <c r="D21" s="18">
        <v>10</v>
      </c>
      <c r="E21" s="19">
        <v>7</v>
      </c>
      <c r="F21" s="20">
        <v>99.9</v>
      </c>
      <c r="G21" s="20">
        <f t="shared" si="0"/>
        <v>699.30000000000007</v>
      </c>
      <c r="H21" s="18">
        <f t="shared" si="1"/>
        <v>70</v>
      </c>
      <c r="I21" s="3"/>
      <c r="J21" s="197"/>
      <c r="K21" s="3"/>
      <c r="L21" s="197"/>
      <c r="M21" s="3"/>
      <c r="N21" s="197"/>
      <c r="O21" s="3"/>
      <c r="P21" s="3"/>
      <c r="Q21" s="3"/>
      <c r="R21" s="21">
        <v>16</v>
      </c>
      <c r="S21" s="22">
        <f t="shared" si="2"/>
        <v>0</v>
      </c>
      <c r="T21" s="23">
        <f t="shared" si="3"/>
        <v>0</v>
      </c>
      <c r="U21" s="23">
        <f t="shared" si="4"/>
        <v>0</v>
      </c>
      <c r="V21" s="5"/>
      <c r="W21" s="6"/>
      <c r="X21" s="6"/>
      <c r="Y21" s="6"/>
      <c r="Z21" s="6"/>
    </row>
    <row r="22" spans="1:26" ht="15" customHeight="1">
      <c r="A22" s="3"/>
      <c r="B22" s="17" t="s">
        <v>55</v>
      </c>
      <c r="C22" s="17" t="s">
        <v>56</v>
      </c>
      <c r="D22" s="18">
        <v>20</v>
      </c>
      <c r="E22" s="19">
        <v>3</v>
      </c>
      <c r="F22" s="20">
        <v>149.9</v>
      </c>
      <c r="G22" s="20">
        <f t="shared" si="0"/>
        <v>449.70000000000005</v>
      </c>
      <c r="H22" s="18">
        <f t="shared" si="1"/>
        <v>60</v>
      </c>
      <c r="I22" s="3"/>
      <c r="J22" s="26"/>
      <c r="K22" s="3"/>
      <c r="L22" s="26"/>
      <c r="M22" s="3"/>
      <c r="N22" s="26"/>
      <c r="O22" s="3"/>
      <c r="P22" s="3"/>
      <c r="Q22" s="3"/>
      <c r="R22" s="21">
        <v>17</v>
      </c>
      <c r="S22" s="22">
        <f t="shared" si="2"/>
        <v>0</v>
      </c>
      <c r="T22" s="23">
        <f t="shared" si="3"/>
        <v>0</v>
      </c>
      <c r="U22" s="23">
        <f t="shared" si="4"/>
        <v>0</v>
      </c>
      <c r="V22" s="5"/>
      <c r="W22" s="6"/>
      <c r="X22" s="6"/>
      <c r="Y22" s="6"/>
      <c r="Z22" s="6"/>
    </row>
    <row r="23" spans="1:26" ht="15" customHeight="1">
      <c r="A23" s="3"/>
      <c r="B23" s="17" t="s">
        <v>57</v>
      </c>
      <c r="C23" s="17" t="s">
        <v>58</v>
      </c>
      <c r="D23" s="18">
        <v>5</v>
      </c>
      <c r="E23" s="19">
        <v>18</v>
      </c>
      <c r="F23" s="20">
        <v>59.9</v>
      </c>
      <c r="G23" s="20">
        <f t="shared" si="0"/>
        <v>1078.2</v>
      </c>
      <c r="H23" s="18">
        <f t="shared" si="1"/>
        <v>90</v>
      </c>
      <c r="I23" s="3"/>
      <c r="J23" s="39">
        <f>G106</f>
        <v>64144.399999999994</v>
      </c>
      <c r="K23" s="3"/>
      <c r="L23" s="39">
        <f>J23/N9</f>
        <v>84.847089947089941</v>
      </c>
      <c r="M23" s="3"/>
      <c r="N23" s="35">
        <f>IF(OR(N9=0,J16=0),0,J16/N9)</f>
        <v>4.0621693121693125</v>
      </c>
      <c r="O23" s="3"/>
      <c r="P23" s="3"/>
      <c r="Q23" s="3"/>
      <c r="R23" s="21">
        <v>18</v>
      </c>
      <c r="S23" s="22">
        <f t="shared" si="2"/>
        <v>0</v>
      </c>
      <c r="T23" s="23">
        <f t="shared" si="3"/>
        <v>0</v>
      </c>
      <c r="U23" s="23">
        <f t="shared" si="4"/>
        <v>0</v>
      </c>
      <c r="V23" s="5"/>
      <c r="W23" s="6"/>
      <c r="X23" s="6"/>
      <c r="Y23" s="6"/>
      <c r="Z23" s="6"/>
    </row>
    <row r="24" spans="1:26" ht="15" customHeight="1">
      <c r="A24" s="3"/>
      <c r="B24" s="17" t="s">
        <v>59</v>
      </c>
      <c r="C24" s="17"/>
      <c r="D24" s="18"/>
      <c r="E24" s="19"/>
      <c r="F24" s="20"/>
      <c r="G24" s="20">
        <f t="shared" si="0"/>
        <v>0</v>
      </c>
      <c r="H24" s="18">
        <f t="shared" si="1"/>
        <v>0</v>
      </c>
      <c r="I24" s="3"/>
      <c r="J24" s="36"/>
      <c r="K24" s="3"/>
      <c r="L24" s="37"/>
      <c r="M24" s="3"/>
      <c r="N24" s="38"/>
      <c r="O24" s="3"/>
      <c r="P24" s="3"/>
      <c r="Q24" s="3"/>
      <c r="R24" s="21">
        <v>19</v>
      </c>
      <c r="S24" s="22">
        <f t="shared" si="2"/>
        <v>0</v>
      </c>
      <c r="T24" s="23">
        <f t="shared" si="3"/>
        <v>0</v>
      </c>
      <c r="U24" s="23">
        <f t="shared" si="4"/>
        <v>0</v>
      </c>
      <c r="V24" s="5"/>
      <c r="W24" s="6"/>
      <c r="X24" s="6"/>
      <c r="Y24" s="6"/>
      <c r="Z24" s="6"/>
    </row>
    <row r="25" spans="1:26" ht="15.75" customHeight="1">
      <c r="A25" s="3"/>
      <c r="B25" s="17" t="s">
        <v>60</v>
      </c>
      <c r="C25" s="17"/>
      <c r="D25" s="18"/>
      <c r="E25" s="19"/>
      <c r="F25" s="20"/>
      <c r="G25" s="20">
        <f t="shared" si="0"/>
        <v>0</v>
      </c>
      <c r="H25" s="18">
        <f t="shared" si="1"/>
        <v>0</v>
      </c>
      <c r="I25" s="3"/>
      <c r="J25" s="3"/>
      <c r="K25" s="3"/>
      <c r="L25" s="3"/>
      <c r="M25" s="3"/>
      <c r="N25" s="3"/>
      <c r="O25" s="3"/>
      <c r="P25" s="3"/>
      <c r="Q25" s="3"/>
      <c r="R25" s="21">
        <v>20</v>
      </c>
      <c r="S25" s="22">
        <f t="shared" si="2"/>
        <v>3</v>
      </c>
      <c r="T25" s="23">
        <f t="shared" si="3"/>
        <v>449.70000000000005</v>
      </c>
      <c r="U25" s="23">
        <f t="shared" si="4"/>
        <v>149.9</v>
      </c>
      <c r="V25" s="5"/>
      <c r="W25" s="6"/>
      <c r="X25" s="6"/>
      <c r="Y25" s="6"/>
      <c r="Z25" s="6"/>
    </row>
    <row r="26" spans="1:26" ht="15" customHeight="1">
      <c r="A26" s="3"/>
      <c r="B26" s="17" t="s">
        <v>61</v>
      </c>
      <c r="C26" s="17"/>
      <c r="D26" s="18"/>
      <c r="E26" s="19"/>
      <c r="F26" s="20"/>
      <c r="G26" s="20">
        <f t="shared" si="0"/>
        <v>0</v>
      </c>
      <c r="H26" s="18">
        <f t="shared" si="1"/>
        <v>0</v>
      </c>
      <c r="I26" s="3"/>
      <c r="J26" s="3"/>
      <c r="K26" s="3"/>
      <c r="L26" s="3"/>
      <c r="M26" s="3"/>
      <c r="N26" s="3"/>
      <c r="O26" s="3"/>
      <c r="P26" s="3"/>
      <c r="Q26" s="3"/>
      <c r="R26" s="21">
        <v>21</v>
      </c>
      <c r="S26" s="22">
        <f t="shared" si="2"/>
        <v>0</v>
      </c>
      <c r="T26" s="23">
        <f t="shared" si="3"/>
        <v>0</v>
      </c>
      <c r="U26" s="23">
        <f t="shared" si="4"/>
        <v>0</v>
      </c>
      <c r="V26" s="5"/>
      <c r="W26" s="6"/>
      <c r="X26" s="6"/>
      <c r="Y26" s="6"/>
      <c r="Z26" s="6"/>
    </row>
    <row r="27" spans="1:26" ht="15" customHeight="1">
      <c r="A27" s="3"/>
      <c r="B27" s="17" t="s">
        <v>62</v>
      </c>
      <c r="C27" s="17"/>
      <c r="D27" s="18"/>
      <c r="E27" s="19"/>
      <c r="F27" s="20"/>
      <c r="G27" s="20">
        <f t="shared" si="0"/>
        <v>0</v>
      </c>
      <c r="H27" s="18">
        <f t="shared" si="1"/>
        <v>0</v>
      </c>
      <c r="I27" s="3"/>
      <c r="J27" s="3"/>
      <c r="K27" s="3"/>
      <c r="L27" s="3"/>
      <c r="M27" s="3"/>
      <c r="N27" s="3"/>
      <c r="O27" s="3"/>
      <c r="P27" s="3"/>
      <c r="Q27" s="3"/>
      <c r="R27" s="21">
        <v>22</v>
      </c>
      <c r="S27" s="22">
        <f t="shared" si="2"/>
        <v>0</v>
      </c>
      <c r="T27" s="23">
        <f t="shared" si="3"/>
        <v>0</v>
      </c>
      <c r="U27" s="23">
        <f t="shared" si="4"/>
        <v>0</v>
      </c>
      <c r="V27" s="5"/>
      <c r="W27" s="6"/>
      <c r="X27" s="6"/>
      <c r="Y27" s="6"/>
      <c r="Z27" s="6"/>
    </row>
    <row r="28" spans="1:26" ht="15" customHeight="1">
      <c r="A28" s="3"/>
      <c r="B28" s="17" t="s">
        <v>63</v>
      </c>
      <c r="C28" s="17"/>
      <c r="D28" s="18"/>
      <c r="E28" s="19"/>
      <c r="F28" s="20"/>
      <c r="G28" s="20">
        <f t="shared" si="0"/>
        <v>0</v>
      </c>
      <c r="H28" s="18">
        <f t="shared" si="1"/>
        <v>0</v>
      </c>
      <c r="I28" s="3"/>
      <c r="J28" s="3"/>
      <c r="K28" s="3"/>
      <c r="L28" s="3"/>
      <c r="M28" s="3"/>
      <c r="N28" s="3"/>
      <c r="O28" s="3"/>
      <c r="P28" s="3"/>
      <c r="Q28" s="3"/>
      <c r="R28" s="21">
        <v>23</v>
      </c>
      <c r="S28" s="22">
        <f t="shared" si="2"/>
        <v>0</v>
      </c>
      <c r="T28" s="23">
        <f t="shared" si="3"/>
        <v>0</v>
      </c>
      <c r="U28" s="23">
        <f t="shared" si="4"/>
        <v>0</v>
      </c>
      <c r="V28" s="5"/>
      <c r="W28" s="6"/>
      <c r="X28" s="6"/>
      <c r="Y28" s="6"/>
      <c r="Z28" s="6"/>
    </row>
    <row r="29" spans="1:26" ht="15.75" customHeight="1">
      <c r="A29" s="3"/>
      <c r="B29" s="17" t="s">
        <v>64</v>
      </c>
      <c r="C29" s="17"/>
      <c r="D29" s="18"/>
      <c r="E29" s="19"/>
      <c r="F29" s="20"/>
      <c r="G29" s="20">
        <f t="shared" si="0"/>
        <v>0</v>
      </c>
      <c r="H29" s="18">
        <f t="shared" si="1"/>
        <v>0</v>
      </c>
      <c r="I29" s="3"/>
      <c r="J29" s="3"/>
      <c r="K29" s="3"/>
      <c r="L29" s="3"/>
      <c r="M29" s="3"/>
      <c r="N29" s="3"/>
      <c r="O29" s="3"/>
      <c r="P29" s="3"/>
      <c r="Q29" s="3"/>
      <c r="R29" s="21">
        <v>24</v>
      </c>
      <c r="S29" s="22">
        <f t="shared" si="2"/>
        <v>0</v>
      </c>
      <c r="T29" s="23">
        <f t="shared" si="3"/>
        <v>0</v>
      </c>
      <c r="U29" s="23">
        <f t="shared" si="4"/>
        <v>0</v>
      </c>
      <c r="V29" s="5"/>
      <c r="W29" s="6"/>
      <c r="X29" s="6"/>
      <c r="Y29" s="6"/>
      <c r="Z29" s="6"/>
    </row>
    <row r="30" spans="1:26" ht="15.75" customHeight="1">
      <c r="A30" s="3"/>
      <c r="B30" s="17" t="s">
        <v>65</v>
      </c>
      <c r="C30" s="17"/>
      <c r="D30" s="18"/>
      <c r="E30" s="19"/>
      <c r="F30" s="20"/>
      <c r="G30" s="20">
        <f t="shared" si="0"/>
        <v>0</v>
      </c>
      <c r="H30" s="18">
        <f t="shared" si="1"/>
        <v>0</v>
      </c>
      <c r="I30" s="3"/>
      <c r="J30" s="3"/>
      <c r="K30" s="3"/>
      <c r="L30" s="3"/>
      <c r="M30" s="3"/>
      <c r="N30" s="3"/>
      <c r="O30" s="3"/>
      <c r="P30" s="3"/>
      <c r="Q30" s="3"/>
      <c r="R30" s="21">
        <v>25</v>
      </c>
      <c r="S30" s="22">
        <f t="shared" si="2"/>
        <v>0</v>
      </c>
      <c r="T30" s="23">
        <f t="shared" si="3"/>
        <v>0</v>
      </c>
      <c r="U30" s="23">
        <f t="shared" si="4"/>
        <v>0</v>
      </c>
      <c r="V30" s="5"/>
      <c r="W30" s="6"/>
      <c r="X30" s="6"/>
      <c r="Y30" s="6"/>
      <c r="Z30" s="6"/>
    </row>
    <row r="31" spans="1:26" ht="15.75" customHeight="1">
      <c r="A31" s="3"/>
      <c r="B31" s="17" t="s">
        <v>66</v>
      </c>
      <c r="C31" s="17"/>
      <c r="D31" s="18"/>
      <c r="E31" s="19"/>
      <c r="F31" s="20"/>
      <c r="G31" s="20">
        <f t="shared" si="0"/>
        <v>0</v>
      </c>
      <c r="H31" s="18">
        <f t="shared" si="1"/>
        <v>0</v>
      </c>
      <c r="I31" s="3"/>
      <c r="J31" s="3"/>
      <c r="K31" s="3"/>
      <c r="L31" s="3"/>
      <c r="M31" s="3"/>
      <c r="N31" s="3"/>
      <c r="O31" s="3"/>
      <c r="P31" s="3"/>
      <c r="Q31" s="3"/>
      <c r="R31" s="21">
        <v>26</v>
      </c>
      <c r="S31" s="22">
        <f t="shared" si="2"/>
        <v>0</v>
      </c>
      <c r="T31" s="23">
        <f t="shared" si="3"/>
        <v>0</v>
      </c>
      <c r="U31" s="23">
        <f t="shared" si="4"/>
        <v>0</v>
      </c>
      <c r="V31" s="5"/>
      <c r="W31" s="6"/>
      <c r="X31" s="6"/>
      <c r="Y31" s="6"/>
      <c r="Z31" s="6"/>
    </row>
    <row r="32" spans="1:26" ht="15.75" customHeight="1">
      <c r="A32" s="3"/>
      <c r="B32" s="17" t="s">
        <v>67</v>
      </c>
      <c r="C32" s="17"/>
      <c r="D32" s="18"/>
      <c r="E32" s="19"/>
      <c r="F32" s="20"/>
      <c r="G32" s="20">
        <f t="shared" si="0"/>
        <v>0</v>
      </c>
      <c r="H32" s="18">
        <f t="shared" si="1"/>
        <v>0</v>
      </c>
      <c r="I32" s="3"/>
      <c r="J32" s="3"/>
      <c r="K32" s="3"/>
      <c r="L32" s="3"/>
      <c r="M32" s="3"/>
      <c r="N32" s="3"/>
      <c r="O32" s="3"/>
      <c r="P32" s="3"/>
      <c r="Q32" s="3"/>
      <c r="R32" s="21">
        <v>27</v>
      </c>
      <c r="S32" s="22">
        <f t="shared" si="2"/>
        <v>0</v>
      </c>
      <c r="T32" s="23">
        <f t="shared" si="3"/>
        <v>0</v>
      </c>
      <c r="U32" s="23">
        <f t="shared" si="4"/>
        <v>0</v>
      </c>
      <c r="V32" s="5"/>
      <c r="W32" s="6"/>
      <c r="X32" s="6"/>
      <c r="Y32" s="6"/>
      <c r="Z32" s="6"/>
    </row>
    <row r="33" spans="1:26" ht="15.75" customHeight="1">
      <c r="A33" s="3"/>
      <c r="B33" s="17" t="s">
        <v>68</v>
      </c>
      <c r="C33" s="17"/>
      <c r="D33" s="18"/>
      <c r="E33" s="19"/>
      <c r="F33" s="20"/>
      <c r="G33" s="20">
        <f t="shared" si="0"/>
        <v>0</v>
      </c>
      <c r="H33" s="18">
        <f t="shared" si="1"/>
        <v>0</v>
      </c>
      <c r="I33" s="3"/>
      <c r="J33" s="3"/>
      <c r="K33" s="40"/>
      <c r="L33" s="3"/>
      <c r="M33" s="3"/>
      <c r="N33" s="3"/>
      <c r="O33" s="3"/>
      <c r="P33" s="3"/>
      <c r="Q33" s="3"/>
      <c r="R33" s="21">
        <v>28</v>
      </c>
      <c r="S33" s="22">
        <f t="shared" si="2"/>
        <v>0</v>
      </c>
      <c r="T33" s="23">
        <f t="shared" si="3"/>
        <v>0</v>
      </c>
      <c r="U33" s="23">
        <f t="shared" si="4"/>
        <v>0</v>
      </c>
      <c r="V33" s="5"/>
      <c r="W33" s="6"/>
      <c r="X33" s="6"/>
      <c r="Y33" s="6"/>
      <c r="Z33" s="6"/>
    </row>
    <row r="34" spans="1:26" ht="15.75" customHeight="1">
      <c r="A34" s="3"/>
      <c r="B34" s="17" t="s">
        <v>69</v>
      </c>
      <c r="C34" s="17"/>
      <c r="D34" s="18"/>
      <c r="E34" s="19"/>
      <c r="F34" s="20"/>
      <c r="G34" s="20">
        <f t="shared" si="0"/>
        <v>0</v>
      </c>
      <c r="H34" s="18">
        <f t="shared" si="1"/>
        <v>0</v>
      </c>
      <c r="I34" s="3"/>
      <c r="J34" s="3"/>
      <c r="K34" s="40"/>
      <c r="L34" s="3"/>
      <c r="M34" s="3"/>
      <c r="N34" s="3"/>
      <c r="O34" s="3"/>
      <c r="P34" s="3"/>
      <c r="Q34" s="3"/>
      <c r="R34" s="21">
        <v>29</v>
      </c>
      <c r="S34" s="22">
        <f t="shared" si="2"/>
        <v>0</v>
      </c>
      <c r="T34" s="23">
        <f t="shared" si="3"/>
        <v>0</v>
      </c>
      <c r="U34" s="23">
        <f t="shared" si="4"/>
        <v>0</v>
      </c>
      <c r="V34" s="5"/>
      <c r="W34" s="6"/>
      <c r="X34" s="6"/>
      <c r="Y34" s="6"/>
      <c r="Z34" s="6"/>
    </row>
    <row r="35" spans="1:26" ht="15.75" customHeight="1">
      <c r="A35" s="3"/>
      <c r="B35" s="17" t="s">
        <v>70</v>
      </c>
      <c r="C35" s="17"/>
      <c r="D35" s="18"/>
      <c r="E35" s="19"/>
      <c r="F35" s="20"/>
      <c r="G35" s="20">
        <f t="shared" si="0"/>
        <v>0</v>
      </c>
      <c r="H35" s="18">
        <f t="shared" si="1"/>
        <v>0</v>
      </c>
      <c r="I35" s="3"/>
      <c r="J35" s="3"/>
      <c r="K35" s="40"/>
      <c r="L35" s="3"/>
      <c r="M35" s="3"/>
      <c r="N35" s="3"/>
      <c r="O35" s="3"/>
      <c r="P35" s="3"/>
      <c r="Q35" s="3"/>
      <c r="R35" s="21">
        <v>30</v>
      </c>
      <c r="S35" s="22">
        <f t="shared" si="2"/>
        <v>0</v>
      </c>
      <c r="T35" s="23">
        <f t="shared" si="3"/>
        <v>0</v>
      </c>
      <c r="U35" s="23">
        <f t="shared" si="4"/>
        <v>0</v>
      </c>
      <c r="V35" s="5"/>
      <c r="W35" s="6"/>
      <c r="X35" s="6"/>
      <c r="Y35" s="6"/>
      <c r="Z35" s="6"/>
    </row>
    <row r="36" spans="1:26" ht="15.75" customHeight="1">
      <c r="A36" s="3"/>
      <c r="B36" s="17" t="s">
        <v>71</v>
      </c>
      <c r="C36" s="17"/>
      <c r="D36" s="18"/>
      <c r="E36" s="19"/>
      <c r="F36" s="20"/>
      <c r="G36" s="20">
        <f t="shared" si="0"/>
        <v>0</v>
      </c>
      <c r="H36" s="18">
        <f t="shared" si="1"/>
        <v>0</v>
      </c>
      <c r="I36" s="3"/>
      <c r="J36" s="3"/>
      <c r="K36" s="40"/>
      <c r="L36" s="3"/>
      <c r="M36" s="3"/>
      <c r="N36" s="3"/>
      <c r="O36" s="3"/>
      <c r="P36" s="3"/>
      <c r="Q36" s="3"/>
      <c r="R36" s="21">
        <v>31</v>
      </c>
      <c r="S36" s="22">
        <f t="shared" si="2"/>
        <v>0</v>
      </c>
      <c r="T36" s="23">
        <f t="shared" si="3"/>
        <v>0</v>
      </c>
      <c r="U36" s="23">
        <f t="shared" si="4"/>
        <v>0</v>
      </c>
      <c r="V36" s="5"/>
      <c r="W36" s="6"/>
      <c r="X36" s="6"/>
      <c r="Y36" s="6"/>
      <c r="Z36" s="6"/>
    </row>
    <row r="37" spans="1:26" ht="15.75" customHeight="1">
      <c r="A37" s="3"/>
      <c r="B37" s="17" t="s">
        <v>72</v>
      </c>
      <c r="C37" s="17"/>
      <c r="D37" s="18"/>
      <c r="E37" s="19"/>
      <c r="F37" s="20"/>
      <c r="G37" s="20">
        <f t="shared" si="0"/>
        <v>0</v>
      </c>
      <c r="H37" s="18">
        <f t="shared" si="1"/>
        <v>0</v>
      </c>
      <c r="I37" s="3"/>
      <c r="J37" s="3"/>
      <c r="K37" s="40"/>
      <c r="L37" s="3"/>
      <c r="M37" s="3"/>
      <c r="N37" s="3"/>
      <c r="O37" s="3"/>
      <c r="P37" s="3"/>
      <c r="Q37" s="3"/>
      <c r="R37" s="21">
        <v>32</v>
      </c>
      <c r="S37" s="22">
        <f t="shared" si="2"/>
        <v>0</v>
      </c>
      <c r="T37" s="23">
        <f t="shared" si="3"/>
        <v>0</v>
      </c>
      <c r="U37" s="23">
        <f t="shared" si="4"/>
        <v>0</v>
      </c>
      <c r="V37" s="5"/>
      <c r="W37" s="6"/>
      <c r="X37" s="6"/>
      <c r="Y37" s="6"/>
      <c r="Z37" s="6"/>
    </row>
    <row r="38" spans="1:26" ht="15.75" customHeight="1">
      <c r="A38" s="3"/>
      <c r="B38" s="17" t="s">
        <v>73</v>
      </c>
      <c r="C38" s="17"/>
      <c r="D38" s="18"/>
      <c r="E38" s="19"/>
      <c r="F38" s="20"/>
      <c r="G38" s="20">
        <f t="shared" si="0"/>
        <v>0</v>
      </c>
      <c r="H38" s="18">
        <f t="shared" si="1"/>
        <v>0</v>
      </c>
      <c r="I38" s="3"/>
      <c r="J38" s="3"/>
      <c r="K38" s="40"/>
      <c r="L38" s="3"/>
      <c r="M38" s="3"/>
      <c r="N38" s="3"/>
      <c r="O38" s="3"/>
      <c r="P38" s="3"/>
      <c r="Q38" s="3"/>
      <c r="R38" s="21">
        <v>33</v>
      </c>
      <c r="S38" s="22">
        <f t="shared" si="2"/>
        <v>0</v>
      </c>
      <c r="T38" s="23">
        <f t="shared" si="3"/>
        <v>0</v>
      </c>
      <c r="U38" s="23">
        <f t="shared" si="4"/>
        <v>0</v>
      </c>
      <c r="V38" s="5"/>
      <c r="W38" s="6"/>
      <c r="X38" s="6"/>
      <c r="Y38" s="6"/>
      <c r="Z38" s="6"/>
    </row>
    <row r="39" spans="1:26" ht="15.75" customHeight="1">
      <c r="A39" s="3"/>
      <c r="B39" s="17" t="s">
        <v>74</v>
      </c>
      <c r="C39" s="17"/>
      <c r="D39" s="18"/>
      <c r="E39" s="19"/>
      <c r="F39" s="20"/>
      <c r="G39" s="20">
        <f t="shared" si="0"/>
        <v>0</v>
      </c>
      <c r="H39" s="18">
        <f t="shared" si="1"/>
        <v>0</v>
      </c>
      <c r="I39" s="3"/>
      <c r="J39" s="3"/>
      <c r="K39" s="40"/>
      <c r="L39" s="3"/>
      <c r="M39" s="3"/>
      <c r="N39" s="3"/>
      <c r="O39" s="3"/>
      <c r="P39" s="3"/>
      <c r="Q39" s="3"/>
      <c r="R39" s="21">
        <v>34</v>
      </c>
      <c r="S39" s="22">
        <f t="shared" si="2"/>
        <v>0</v>
      </c>
      <c r="T39" s="23">
        <f t="shared" si="3"/>
        <v>0</v>
      </c>
      <c r="U39" s="23">
        <f t="shared" si="4"/>
        <v>0</v>
      </c>
      <c r="V39" s="5"/>
      <c r="W39" s="6"/>
      <c r="X39" s="6"/>
      <c r="Y39" s="6"/>
      <c r="Z39" s="6"/>
    </row>
    <row r="40" spans="1:26" ht="15.75" customHeight="1">
      <c r="A40" s="3"/>
      <c r="B40" s="17" t="s">
        <v>75</v>
      </c>
      <c r="C40" s="17"/>
      <c r="D40" s="18"/>
      <c r="E40" s="19"/>
      <c r="F40" s="20"/>
      <c r="G40" s="20">
        <f t="shared" si="0"/>
        <v>0</v>
      </c>
      <c r="H40" s="18">
        <f t="shared" si="1"/>
        <v>0</v>
      </c>
      <c r="I40" s="3"/>
      <c r="J40" s="3"/>
      <c r="K40" s="40"/>
      <c r="L40" s="3"/>
      <c r="M40" s="3"/>
      <c r="N40" s="3"/>
      <c r="O40" s="3"/>
      <c r="P40" s="3"/>
      <c r="Q40" s="3"/>
      <c r="R40" s="21">
        <v>35</v>
      </c>
      <c r="S40" s="22">
        <f t="shared" si="2"/>
        <v>0</v>
      </c>
      <c r="T40" s="23">
        <f t="shared" si="3"/>
        <v>0</v>
      </c>
      <c r="U40" s="23">
        <f t="shared" si="4"/>
        <v>0</v>
      </c>
      <c r="V40" s="5"/>
      <c r="W40" s="6"/>
      <c r="X40" s="6"/>
      <c r="Y40" s="6"/>
      <c r="Z40" s="6"/>
    </row>
    <row r="41" spans="1:26" ht="15.75" customHeight="1">
      <c r="A41" s="3"/>
      <c r="B41" s="17" t="s">
        <v>76</v>
      </c>
      <c r="C41" s="17"/>
      <c r="D41" s="18"/>
      <c r="E41" s="19"/>
      <c r="F41" s="20"/>
      <c r="G41" s="20">
        <f t="shared" si="0"/>
        <v>0</v>
      </c>
      <c r="H41" s="18">
        <f t="shared" si="1"/>
        <v>0</v>
      </c>
      <c r="I41" s="3"/>
      <c r="J41" s="3"/>
      <c r="K41" s="40"/>
      <c r="L41" s="3"/>
      <c r="M41" s="3"/>
      <c r="N41" s="3"/>
      <c r="O41" s="3"/>
      <c r="P41" s="3"/>
      <c r="Q41" s="3"/>
      <c r="R41" s="21">
        <v>36</v>
      </c>
      <c r="S41" s="22">
        <f t="shared" si="2"/>
        <v>0</v>
      </c>
      <c r="T41" s="23">
        <f t="shared" si="3"/>
        <v>0</v>
      </c>
      <c r="U41" s="23">
        <f t="shared" si="4"/>
        <v>0</v>
      </c>
      <c r="V41" s="5"/>
      <c r="W41" s="6"/>
      <c r="X41" s="6"/>
      <c r="Y41" s="6"/>
      <c r="Z41" s="6"/>
    </row>
    <row r="42" spans="1:26" ht="15.75" customHeight="1">
      <c r="A42" s="3"/>
      <c r="B42" s="17" t="s">
        <v>77</v>
      </c>
      <c r="C42" s="17"/>
      <c r="D42" s="18"/>
      <c r="E42" s="19"/>
      <c r="F42" s="20"/>
      <c r="G42" s="20">
        <f t="shared" si="0"/>
        <v>0</v>
      </c>
      <c r="H42" s="18">
        <f t="shared" si="1"/>
        <v>0</v>
      </c>
      <c r="I42" s="3"/>
      <c r="J42" s="3"/>
      <c r="K42" s="40"/>
      <c r="L42" s="3"/>
      <c r="M42" s="3"/>
      <c r="N42" s="3"/>
      <c r="O42" s="3"/>
      <c r="P42" s="3"/>
      <c r="Q42" s="3"/>
      <c r="R42" s="21">
        <v>37</v>
      </c>
      <c r="S42" s="22">
        <f t="shared" si="2"/>
        <v>0</v>
      </c>
      <c r="T42" s="23">
        <f t="shared" si="3"/>
        <v>0</v>
      </c>
      <c r="U42" s="23">
        <f t="shared" si="4"/>
        <v>0</v>
      </c>
      <c r="V42" s="5"/>
      <c r="W42" s="6"/>
      <c r="X42" s="6"/>
      <c r="Y42" s="6"/>
      <c r="Z42" s="6"/>
    </row>
    <row r="43" spans="1:26" ht="15.75" customHeight="1">
      <c r="A43" s="3"/>
      <c r="B43" s="17" t="s">
        <v>78</v>
      </c>
      <c r="C43" s="17"/>
      <c r="D43" s="18"/>
      <c r="E43" s="19"/>
      <c r="F43" s="20"/>
      <c r="G43" s="20">
        <f t="shared" si="0"/>
        <v>0</v>
      </c>
      <c r="H43" s="18">
        <f t="shared" si="1"/>
        <v>0</v>
      </c>
      <c r="I43" s="3"/>
      <c r="J43" s="3"/>
      <c r="K43" s="40"/>
      <c r="L43" s="3"/>
      <c r="M43" s="3"/>
      <c r="N43" s="3"/>
      <c r="O43" s="3"/>
      <c r="P43" s="3"/>
      <c r="Q43" s="3"/>
      <c r="R43" s="21">
        <v>38</v>
      </c>
      <c r="S43" s="22">
        <f t="shared" si="2"/>
        <v>0</v>
      </c>
      <c r="T43" s="23">
        <f t="shared" si="3"/>
        <v>0</v>
      </c>
      <c r="U43" s="23">
        <f t="shared" si="4"/>
        <v>0</v>
      </c>
      <c r="V43" s="5"/>
      <c r="W43" s="6"/>
      <c r="X43" s="6"/>
      <c r="Y43" s="6"/>
      <c r="Z43" s="6"/>
    </row>
    <row r="44" spans="1:26" ht="15.75" customHeight="1">
      <c r="A44" s="3"/>
      <c r="B44" s="17" t="s">
        <v>79</v>
      </c>
      <c r="C44" s="17"/>
      <c r="D44" s="18"/>
      <c r="E44" s="19"/>
      <c r="F44" s="20"/>
      <c r="G44" s="20">
        <f t="shared" si="0"/>
        <v>0</v>
      </c>
      <c r="H44" s="18">
        <f t="shared" si="1"/>
        <v>0</v>
      </c>
      <c r="I44" s="3"/>
      <c r="J44" s="3"/>
      <c r="K44" s="40"/>
      <c r="L44" s="3"/>
      <c r="M44" s="3"/>
      <c r="N44" s="3"/>
      <c r="O44" s="3"/>
      <c r="P44" s="3"/>
      <c r="Q44" s="3"/>
      <c r="R44" s="21">
        <v>39</v>
      </c>
      <c r="S44" s="22">
        <f t="shared" si="2"/>
        <v>0</v>
      </c>
      <c r="T44" s="23">
        <f t="shared" si="3"/>
        <v>0</v>
      </c>
      <c r="U44" s="23">
        <f t="shared" si="4"/>
        <v>0</v>
      </c>
      <c r="V44" s="5"/>
      <c r="W44" s="6"/>
      <c r="X44" s="6"/>
      <c r="Y44" s="6"/>
      <c r="Z44" s="6"/>
    </row>
    <row r="45" spans="1:26" ht="15.75" customHeight="1">
      <c r="A45" s="3"/>
      <c r="B45" s="17" t="s">
        <v>80</v>
      </c>
      <c r="C45" s="17"/>
      <c r="D45" s="18"/>
      <c r="E45" s="19"/>
      <c r="F45" s="20"/>
      <c r="G45" s="20">
        <f t="shared" si="0"/>
        <v>0</v>
      </c>
      <c r="H45" s="18">
        <f t="shared" si="1"/>
        <v>0</v>
      </c>
      <c r="I45" s="3"/>
      <c r="J45" s="3"/>
      <c r="K45" s="40"/>
      <c r="L45" s="3"/>
      <c r="M45" s="3"/>
      <c r="N45" s="3"/>
      <c r="O45" s="3"/>
      <c r="P45" s="3"/>
      <c r="Q45" s="3"/>
      <c r="R45" s="21">
        <v>40</v>
      </c>
      <c r="S45" s="22">
        <f t="shared" si="2"/>
        <v>0</v>
      </c>
      <c r="T45" s="23">
        <f t="shared" si="3"/>
        <v>0</v>
      </c>
      <c r="U45" s="23">
        <f t="shared" si="4"/>
        <v>0</v>
      </c>
      <c r="V45" s="5"/>
      <c r="W45" s="6"/>
      <c r="X45" s="6"/>
      <c r="Y45" s="6"/>
      <c r="Z45" s="6"/>
    </row>
    <row r="46" spans="1:26" ht="15.75" customHeight="1">
      <c r="A46" s="3"/>
      <c r="B46" s="17" t="s">
        <v>81</v>
      </c>
      <c r="C46" s="17"/>
      <c r="D46" s="18"/>
      <c r="E46" s="19"/>
      <c r="F46" s="20"/>
      <c r="G46" s="20">
        <f t="shared" si="0"/>
        <v>0</v>
      </c>
      <c r="H46" s="18">
        <f t="shared" si="1"/>
        <v>0</v>
      </c>
      <c r="I46" s="3"/>
      <c r="J46" s="3"/>
      <c r="K46" s="40"/>
      <c r="L46" s="3"/>
      <c r="M46" s="3"/>
      <c r="N46" s="3"/>
      <c r="O46" s="3"/>
      <c r="P46" s="3"/>
      <c r="Q46" s="3"/>
      <c r="R46" s="21">
        <v>41</v>
      </c>
      <c r="S46" s="22">
        <f t="shared" si="2"/>
        <v>0</v>
      </c>
      <c r="T46" s="23">
        <f t="shared" si="3"/>
        <v>0</v>
      </c>
      <c r="U46" s="23">
        <f t="shared" si="4"/>
        <v>0</v>
      </c>
      <c r="V46" s="5"/>
      <c r="W46" s="6"/>
      <c r="X46" s="6"/>
      <c r="Y46" s="6"/>
      <c r="Z46" s="6"/>
    </row>
    <row r="47" spans="1:26" ht="15.75" customHeight="1">
      <c r="A47" s="3"/>
      <c r="B47" s="17" t="s">
        <v>82</v>
      </c>
      <c r="C47" s="17"/>
      <c r="D47" s="18"/>
      <c r="E47" s="19"/>
      <c r="F47" s="20"/>
      <c r="G47" s="20">
        <f t="shared" si="0"/>
        <v>0</v>
      </c>
      <c r="H47" s="18">
        <f t="shared" si="1"/>
        <v>0</v>
      </c>
      <c r="I47" s="3"/>
      <c r="J47" s="3"/>
      <c r="K47" s="40"/>
      <c r="L47" s="3"/>
      <c r="M47" s="3"/>
      <c r="N47" s="3"/>
      <c r="O47" s="3"/>
      <c r="P47" s="3"/>
      <c r="Q47" s="3"/>
      <c r="R47" s="21">
        <v>42</v>
      </c>
      <c r="S47" s="22">
        <f t="shared" si="2"/>
        <v>0</v>
      </c>
      <c r="T47" s="23">
        <f t="shared" si="3"/>
        <v>0</v>
      </c>
      <c r="U47" s="23">
        <f t="shared" si="4"/>
        <v>0</v>
      </c>
      <c r="V47" s="5"/>
      <c r="W47" s="6"/>
      <c r="X47" s="6"/>
      <c r="Y47" s="6"/>
      <c r="Z47" s="6"/>
    </row>
    <row r="48" spans="1:26" ht="15.75" customHeight="1">
      <c r="A48" s="3"/>
      <c r="B48" s="17" t="s">
        <v>83</v>
      </c>
      <c r="C48" s="17"/>
      <c r="D48" s="18"/>
      <c r="E48" s="19"/>
      <c r="F48" s="20"/>
      <c r="G48" s="20">
        <f t="shared" si="0"/>
        <v>0</v>
      </c>
      <c r="H48" s="18">
        <f t="shared" si="1"/>
        <v>0</v>
      </c>
      <c r="I48" s="3"/>
      <c r="J48" s="3"/>
      <c r="K48" s="3"/>
      <c r="L48" s="3"/>
      <c r="M48" s="3"/>
      <c r="N48" s="3"/>
      <c r="O48" s="3"/>
      <c r="P48" s="3"/>
      <c r="Q48" s="3"/>
      <c r="R48" s="21">
        <v>43</v>
      </c>
      <c r="S48" s="22">
        <f t="shared" si="2"/>
        <v>0</v>
      </c>
      <c r="T48" s="23">
        <f t="shared" si="3"/>
        <v>0</v>
      </c>
      <c r="U48" s="23">
        <f t="shared" si="4"/>
        <v>0</v>
      </c>
      <c r="V48" s="5"/>
      <c r="W48" s="6"/>
      <c r="X48" s="6"/>
      <c r="Y48" s="6"/>
      <c r="Z48" s="6"/>
    </row>
    <row r="49" spans="1:26" ht="15.75" customHeight="1">
      <c r="A49" s="3"/>
      <c r="B49" s="17" t="s">
        <v>84</v>
      </c>
      <c r="C49" s="17"/>
      <c r="D49" s="18"/>
      <c r="E49" s="19"/>
      <c r="F49" s="20"/>
      <c r="G49" s="20">
        <f t="shared" si="0"/>
        <v>0</v>
      </c>
      <c r="H49" s="18">
        <f t="shared" si="1"/>
        <v>0</v>
      </c>
      <c r="I49" s="3"/>
      <c r="J49" s="3"/>
      <c r="K49" s="3"/>
      <c r="L49" s="3"/>
      <c r="M49" s="3"/>
      <c r="N49" s="3"/>
      <c r="O49" s="3"/>
      <c r="P49" s="3"/>
      <c r="Q49" s="3"/>
      <c r="R49" s="21">
        <v>44</v>
      </c>
      <c r="S49" s="22">
        <f t="shared" si="2"/>
        <v>0</v>
      </c>
      <c r="T49" s="23">
        <f t="shared" si="3"/>
        <v>0</v>
      </c>
      <c r="U49" s="23">
        <f t="shared" si="4"/>
        <v>0</v>
      </c>
      <c r="V49" s="5"/>
      <c r="W49" s="6"/>
      <c r="X49" s="6"/>
      <c r="Y49" s="6"/>
      <c r="Z49" s="6"/>
    </row>
    <row r="50" spans="1:26" ht="15.75" customHeight="1">
      <c r="A50" s="3"/>
      <c r="B50" s="17" t="s">
        <v>85</v>
      </c>
      <c r="C50" s="17"/>
      <c r="D50" s="18"/>
      <c r="E50" s="19"/>
      <c r="F50" s="20"/>
      <c r="G50" s="20">
        <f t="shared" si="0"/>
        <v>0</v>
      </c>
      <c r="H50" s="18">
        <f t="shared" si="1"/>
        <v>0</v>
      </c>
      <c r="I50" s="3"/>
      <c r="J50" s="3"/>
      <c r="K50" s="3"/>
      <c r="L50" s="3"/>
      <c r="M50" s="3"/>
      <c r="N50" s="3"/>
      <c r="O50" s="3"/>
      <c r="P50" s="3"/>
      <c r="Q50" s="3"/>
      <c r="R50" s="21">
        <v>45</v>
      </c>
      <c r="S50" s="22">
        <f t="shared" si="2"/>
        <v>0</v>
      </c>
      <c r="T50" s="23">
        <f t="shared" si="3"/>
        <v>0</v>
      </c>
      <c r="U50" s="23">
        <f t="shared" si="4"/>
        <v>0</v>
      </c>
      <c r="V50" s="5"/>
      <c r="W50" s="6"/>
      <c r="X50" s="6"/>
      <c r="Y50" s="6"/>
      <c r="Z50" s="6"/>
    </row>
    <row r="51" spans="1:26" ht="15.75" customHeight="1">
      <c r="A51" s="3"/>
      <c r="B51" s="17" t="s">
        <v>86</v>
      </c>
      <c r="C51" s="17"/>
      <c r="D51" s="18"/>
      <c r="E51" s="19"/>
      <c r="F51" s="20"/>
      <c r="G51" s="20">
        <f t="shared" si="0"/>
        <v>0</v>
      </c>
      <c r="H51" s="18">
        <f t="shared" si="1"/>
        <v>0</v>
      </c>
      <c r="I51" s="3"/>
      <c r="J51" s="3"/>
      <c r="K51" s="3"/>
      <c r="L51" s="3"/>
      <c r="M51" s="3"/>
      <c r="N51" s="3"/>
      <c r="O51" s="3"/>
      <c r="P51" s="3"/>
      <c r="Q51" s="3"/>
      <c r="R51" s="21">
        <v>46</v>
      </c>
      <c r="S51" s="22">
        <f t="shared" si="2"/>
        <v>0</v>
      </c>
      <c r="T51" s="23">
        <f t="shared" si="3"/>
        <v>0</v>
      </c>
      <c r="U51" s="23">
        <f t="shared" si="4"/>
        <v>0</v>
      </c>
      <c r="V51" s="5"/>
      <c r="W51" s="6"/>
      <c r="X51" s="6"/>
      <c r="Y51" s="6"/>
      <c r="Z51" s="6"/>
    </row>
    <row r="52" spans="1:26" ht="15.75" customHeight="1">
      <c r="A52" s="3"/>
      <c r="B52" s="17" t="s">
        <v>87</v>
      </c>
      <c r="C52" s="17"/>
      <c r="D52" s="18"/>
      <c r="E52" s="19"/>
      <c r="F52" s="20"/>
      <c r="G52" s="20">
        <f t="shared" si="0"/>
        <v>0</v>
      </c>
      <c r="H52" s="18">
        <f t="shared" si="1"/>
        <v>0</v>
      </c>
      <c r="I52" s="3"/>
      <c r="J52" s="3"/>
      <c r="K52" s="3"/>
      <c r="L52" s="3"/>
      <c r="M52" s="3"/>
      <c r="N52" s="3"/>
      <c r="O52" s="3"/>
      <c r="P52" s="3"/>
      <c r="Q52" s="3"/>
      <c r="R52" s="21">
        <v>47</v>
      </c>
      <c r="S52" s="22">
        <f t="shared" si="2"/>
        <v>0</v>
      </c>
      <c r="T52" s="23">
        <f t="shared" si="3"/>
        <v>0</v>
      </c>
      <c r="U52" s="23">
        <f t="shared" si="4"/>
        <v>0</v>
      </c>
      <c r="V52" s="5"/>
      <c r="W52" s="6"/>
      <c r="X52" s="6"/>
      <c r="Y52" s="6"/>
      <c r="Z52" s="6"/>
    </row>
    <row r="53" spans="1:26" ht="15.75" customHeight="1">
      <c r="A53" s="3"/>
      <c r="B53" s="17" t="s">
        <v>88</v>
      </c>
      <c r="C53" s="17"/>
      <c r="D53" s="18"/>
      <c r="E53" s="19"/>
      <c r="F53" s="20"/>
      <c r="G53" s="20">
        <f t="shared" si="0"/>
        <v>0</v>
      </c>
      <c r="H53" s="18">
        <f t="shared" si="1"/>
        <v>0</v>
      </c>
      <c r="I53" s="3"/>
      <c r="J53" s="3"/>
      <c r="K53" s="3"/>
      <c r="L53" s="3"/>
      <c r="M53" s="3"/>
      <c r="N53" s="3"/>
      <c r="O53" s="3"/>
      <c r="P53" s="3"/>
      <c r="Q53" s="3"/>
      <c r="R53" s="21">
        <v>48</v>
      </c>
      <c r="S53" s="22">
        <f t="shared" si="2"/>
        <v>0</v>
      </c>
      <c r="T53" s="23">
        <f t="shared" si="3"/>
        <v>0</v>
      </c>
      <c r="U53" s="23">
        <f t="shared" si="4"/>
        <v>0</v>
      </c>
      <c r="V53" s="5"/>
      <c r="W53" s="6"/>
      <c r="X53" s="6"/>
      <c r="Y53" s="6"/>
      <c r="Z53" s="6"/>
    </row>
    <row r="54" spans="1:26" ht="15.75" customHeight="1">
      <c r="A54" s="3"/>
      <c r="B54" s="17" t="s">
        <v>89</v>
      </c>
      <c r="C54" s="17"/>
      <c r="D54" s="18"/>
      <c r="E54" s="19"/>
      <c r="F54" s="20"/>
      <c r="G54" s="20">
        <f t="shared" si="0"/>
        <v>0</v>
      </c>
      <c r="H54" s="18">
        <f t="shared" si="1"/>
        <v>0</v>
      </c>
      <c r="I54" s="3"/>
      <c r="J54" s="3"/>
      <c r="K54" s="3"/>
      <c r="L54" s="3"/>
      <c r="M54" s="3"/>
      <c r="N54" s="3"/>
      <c r="O54" s="3"/>
      <c r="P54" s="3"/>
      <c r="Q54" s="3"/>
      <c r="R54" s="21">
        <v>49</v>
      </c>
      <c r="S54" s="22">
        <f t="shared" si="2"/>
        <v>0</v>
      </c>
      <c r="T54" s="23">
        <f t="shared" si="3"/>
        <v>0</v>
      </c>
      <c r="U54" s="23">
        <f t="shared" si="4"/>
        <v>0</v>
      </c>
      <c r="V54" s="5"/>
      <c r="W54" s="6"/>
      <c r="X54" s="6"/>
      <c r="Y54" s="6"/>
      <c r="Z54" s="6"/>
    </row>
    <row r="55" spans="1:26" ht="15.75" customHeight="1">
      <c r="A55" s="3"/>
      <c r="B55" s="17" t="s">
        <v>90</v>
      </c>
      <c r="C55" s="17"/>
      <c r="D55" s="18"/>
      <c r="E55" s="19"/>
      <c r="F55" s="20"/>
      <c r="G55" s="20">
        <f t="shared" si="0"/>
        <v>0</v>
      </c>
      <c r="H55" s="18">
        <f t="shared" si="1"/>
        <v>0</v>
      </c>
      <c r="I55" s="3"/>
      <c r="J55" s="3"/>
      <c r="K55" s="3"/>
      <c r="L55" s="3"/>
      <c r="M55" s="3"/>
      <c r="N55" s="3"/>
      <c r="O55" s="3"/>
      <c r="P55" s="3"/>
      <c r="Q55" s="3"/>
      <c r="R55" s="21">
        <v>50</v>
      </c>
      <c r="S55" s="22">
        <f t="shared" si="2"/>
        <v>0</v>
      </c>
      <c r="T55" s="23">
        <f t="shared" si="3"/>
        <v>0</v>
      </c>
      <c r="U55" s="23">
        <f t="shared" si="4"/>
        <v>0</v>
      </c>
      <c r="V55" s="5"/>
      <c r="W55" s="6"/>
      <c r="X55" s="6"/>
      <c r="Y55" s="6"/>
      <c r="Z55" s="6"/>
    </row>
    <row r="56" spans="1:26" ht="15.75" customHeight="1">
      <c r="A56" s="3"/>
      <c r="B56" s="17" t="s">
        <v>91</v>
      </c>
      <c r="C56" s="17"/>
      <c r="D56" s="18"/>
      <c r="E56" s="19"/>
      <c r="F56" s="20"/>
      <c r="G56" s="20">
        <f t="shared" si="0"/>
        <v>0</v>
      </c>
      <c r="H56" s="18">
        <f t="shared" si="1"/>
        <v>0</v>
      </c>
      <c r="I56" s="3"/>
      <c r="J56" s="195" t="s">
        <v>92</v>
      </c>
      <c r="K56" s="3"/>
      <c r="L56" s="195" t="s">
        <v>49</v>
      </c>
      <c r="M56" s="3"/>
      <c r="N56" s="195" t="s">
        <v>93</v>
      </c>
      <c r="O56" s="3"/>
      <c r="P56" s="3"/>
      <c r="Q56" s="3"/>
      <c r="R56" s="21">
        <v>51</v>
      </c>
      <c r="S56" s="22">
        <f t="shared" si="2"/>
        <v>0</v>
      </c>
      <c r="T56" s="23">
        <f t="shared" si="3"/>
        <v>0</v>
      </c>
      <c r="U56" s="23">
        <f t="shared" si="4"/>
        <v>0</v>
      </c>
      <c r="V56" s="5"/>
      <c r="W56" s="6"/>
      <c r="X56" s="6"/>
      <c r="Y56" s="6"/>
      <c r="Z56" s="6"/>
    </row>
    <row r="57" spans="1:26" ht="15.75" customHeight="1">
      <c r="A57" s="3"/>
      <c r="B57" s="17" t="s">
        <v>94</v>
      </c>
      <c r="C57" s="17"/>
      <c r="D57" s="18"/>
      <c r="E57" s="19"/>
      <c r="F57" s="20"/>
      <c r="G57" s="20">
        <f t="shared" si="0"/>
        <v>0</v>
      </c>
      <c r="H57" s="18">
        <f t="shared" si="1"/>
        <v>0</v>
      </c>
      <c r="I57" s="3"/>
      <c r="J57" s="196"/>
      <c r="K57" s="3"/>
      <c r="L57" s="196"/>
      <c r="M57" s="3"/>
      <c r="N57" s="196"/>
      <c r="O57" s="3"/>
      <c r="P57" s="3"/>
      <c r="Q57" s="3"/>
      <c r="R57" s="21">
        <v>52</v>
      </c>
      <c r="S57" s="22">
        <f t="shared" si="2"/>
        <v>0</v>
      </c>
      <c r="T57" s="23">
        <f t="shared" si="3"/>
        <v>0</v>
      </c>
      <c r="U57" s="23">
        <f t="shared" si="4"/>
        <v>0</v>
      </c>
      <c r="V57" s="5"/>
      <c r="W57" s="6"/>
      <c r="X57" s="6"/>
      <c r="Y57" s="6"/>
      <c r="Z57" s="6"/>
    </row>
    <row r="58" spans="1:26" ht="15.75" customHeight="1">
      <c r="A58" s="3"/>
      <c r="B58" s="17" t="s">
        <v>95</v>
      </c>
      <c r="C58" s="17"/>
      <c r="D58" s="18"/>
      <c r="E58" s="19"/>
      <c r="F58" s="20"/>
      <c r="G58" s="20">
        <f t="shared" si="0"/>
        <v>0</v>
      </c>
      <c r="H58" s="18">
        <f t="shared" si="1"/>
        <v>0</v>
      </c>
      <c r="I58" s="3"/>
      <c r="J58" s="197"/>
      <c r="K58" s="3"/>
      <c r="L58" s="197"/>
      <c r="M58" s="3"/>
      <c r="N58" s="197"/>
      <c r="O58" s="3"/>
      <c r="P58" s="3"/>
      <c r="Q58" s="3"/>
      <c r="R58" s="21">
        <v>53</v>
      </c>
      <c r="S58" s="22">
        <f t="shared" si="2"/>
        <v>0</v>
      </c>
      <c r="T58" s="23">
        <f t="shared" si="3"/>
        <v>0</v>
      </c>
      <c r="U58" s="23">
        <f t="shared" si="4"/>
        <v>0</v>
      </c>
      <c r="V58" s="5"/>
      <c r="W58" s="6"/>
      <c r="X58" s="6"/>
      <c r="Y58" s="6"/>
      <c r="Z58" s="6"/>
    </row>
    <row r="59" spans="1:26" ht="15.75" customHeight="1">
      <c r="A59" s="3"/>
      <c r="B59" s="17" t="s">
        <v>96</v>
      </c>
      <c r="C59" s="17"/>
      <c r="D59" s="18"/>
      <c r="E59" s="19"/>
      <c r="F59" s="20"/>
      <c r="G59" s="20">
        <f t="shared" si="0"/>
        <v>0</v>
      </c>
      <c r="H59" s="18">
        <f t="shared" si="1"/>
        <v>0</v>
      </c>
      <c r="I59" s="3"/>
      <c r="J59" s="26"/>
      <c r="K59" s="40"/>
      <c r="L59" s="26"/>
      <c r="M59" s="3"/>
      <c r="N59" s="26"/>
      <c r="O59" s="3"/>
      <c r="P59" s="3"/>
      <c r="Q59" s="3"/>
      <c r="R59" s="21">
        <v>54</v>
      </c>
      <c r="S59" s="22">
        <f t="shared" si="2"/>
        <v>0</v>
      </c>
      <c r="T59" s="23">
        <f t="shared" si="3"/>
        <v>0</v>
      </c>
      <c r="U59" s="23">
        <f t="shared" si="4"/>
        <v>0</v>
      </c>
      <c r="V59" s="5"/>
      <c r="W59" s="6"/>
      <c r="X59" s="6"/>
      <c r="Y59" s="6"/>
      <c r="Z59" s="6"/>
    </row>
    <row r="60" spans="1:26" ht="15.75" customHeight="1">
      <c r="A60" s="3"/>
      <c r="B60" s="17" t="s">
        <v>97</v>
      </c>
      <c r="C60" s="17"/>
      <c r="D60" s="18"/>
      <c r="E60" s="19"/>
      <c r="F60" s="20"/>
      <c r="G60" s="20">
        <f t="shared" si="0"/>
        <v>0</v>
      </c>
      <c r="H60" s="18">
        <f t="shared" si="1"/>
        <v>0</v>
      </c>
      <c r="I60" s="3"/>
      <c r="J60" s="39">
        <f>SMALL(F6:F105,1)</f>
        <v>39.9</v>
      </c>
      <c r="K60" s="40"/>
      <c r="L60" s="39">
        <f>J23/N9</f>
        <v>84.847089947089941</v>
      </c>
      <c r="M60" s="3"/>
      <c r="N60" s="39">
        <f>LARGE(F6:F105,1)</f>
        <v>189.9</v>
      </c>
      <c r="O60" s="3"/>
      <c r="P60" s="3"/>
      <c r="Q60" s="3"/>
      <c r="R60" s="21">
        <v>55</v>
      </c>
      <c r="S60" s="22">
        <f t="shared" si="2"/>
        <v>0</v>
      </c>
      <c r="T60" s="23">
        <f t="shared" si="3"/>
        <v>0</v>
      </c>
      <c r="U60" s="23">
        <f t="shared" si="4"/>
        <v>0</v>
      </c>
      <c r="V60" s="5"/>
      <c r="W60" s="6"/>
      <c r="X60" s="6"/>
      <c r="Y60" s="6"/>
      <c r="Z60" s="6"/>
    </row>
    <row r="61" spans="1:26" ht="15.75" customHeight="1">
      <c r="A61" s="3"/>
      <c r="B61" s="17" t="s">
        <v>98</v>
      </c>
      <c r="C61" s="17"/>
      <c r="D61" s="18"/>
      <c r="E61" s="19"/>
      <c r="F61" s="20"/>
      <c r="G61" s="20">
        <f t="shared" si="0"/>
        <v>0</v>
      </c>
      <c r="H61" s="18">
        <f t="shared" si="1"/>
        <v>0</v>
      </c>
      <c r="I61" s="3"/>
      <c r="J61" s="36"/>
      <c r="K61" s="40"/>
      <c r="L61" s="37"/>
      <c r="M61" s="3"/>
      <c r="N61" s="38"/>
      <c r="O61" s="3"/>
      <c r="P61" s="3"/>
      <c r="Q61" s="3"/>
      <c r="R61" s="21">
        <v>56</v>
      </c>
      <c r="S61" s="22">
        <f t="shared" si="2"/>
        <v>0</v>
      </c>
      <c r="T61" s="23">
        <f t="shared" si="3"/>
        <v>0</v>
      </c>
      <c r="U61" s="23">
        <f t="shared" si="4"/>
        <v>0</v>
      </c>
      <c r="V61" s="5"/>
      <c r="W61" s="6"/>
      <c r="X61" s="6"/>
      <c r="Y61" s="6"/>
      <c r="Z61" s="6"/>
    </row>
    <row r="62" spans="1:26" ht="15.75" customHeight="1">
      <c r="A62" s="3"/>
      <c r="B62" s="17" t="s">
        <v>99</v>
      </c>
      <c r="C62" s="17"/>
      <c r="D62" s="18"/>
      <c r="E62" s="19"/>
      <c r="F62" s="20"/>
      <c r="G62" s="20">
        <f t="shared" si="0"/>
        <v>0</v>
      </c>
      <c r="H62" s="18">
        <f t="shared" si="1"/>
        <v>0</v>
      </c>
      <c r="I62" s="3"/>
      <c r="J62" s="3"/>
      <c r="K62" s="3"/>
      <c r="L62" s="3"/>
      <c r="M62" s="3"/>
      <c r="N62" s="3"/>
      <c r="O62" s="3"/>
      <c r="P62" s="3"/>
      <c r="Q62" s="3"/>
      <c r="R62" s="21">
        <v>57</v>
      </c>
      <c r="S62" s="22">
        <f t="shared" si="2"/>
        <v>0</v>
      </c>
      <c r="T62" s="23">
        <f t="shared" si="3"/>
        <v>0</v>
      </c>
      <c r="U62" s="23">
        <f t="shared" si="4"/>
        <v>0</v>
      </c>
      <c r="V62" s="5"/>
      <c r="W62" s="6"/>
      <c r="X62" s="6"/>
      <c r="Y62" s="6"/>
      <c r="Z62" s="6"/>
    </row>
    <row r="63" spans="1:26" ht="15" customHeight="1">
      <c r="A63" s="3"/>
      <c r="B63" s="17" t="s">
        <v>100</v>
      </c>
      <c r="C63" s="17"/>
      <c r="D63" s="18"/>
      <c r="E63" s="19"/>
      <c r="F63" s="20"/>
      <c r="G63" s="20">
        <f t="shared" si="0"/>
        <v>0</v>
      </c>
      <c r="H63" s="18">
        <f t="shared" si="1"/>
        <v>0</v>
      </c>
      <c r="I63" s="3"/>
      <c r="J63" s="195" t="s">
        <v>92</v>
      </c>
      <c r="K63" s="3"/>
      <c r="L63" s="195" t="s">
        <v>101</v>
      </c>
      <c r="M63" s="3"/>
      <c r="N63" s="195" t="s">
        <v>93</v>
      </c>
      <c r="O63" s="3"/>
      <c r="P63" s="3"/>
      <c r="Q63" s="3"/>
      <c r="R63" s="21">
        <v>58</v>
      </c>
      <c r="S63" s="22">
        <f t="shared" si="2"/>
        <v>0</v>
      </c>
      <c r="T63" s="23">
        <f t="shared" si="3"/>
        <v>0</v>
      </c>
      <c r="U63" s="23">
        <f t="shared" si="4"/>
        <v>0</v>
      </c>
      <c r="V63" s="5"/>
      <c r="W63" s="6"/>
      <c r="X63" s="6"/>
      <c r="Y63" s="6"/>
      <c r="Z63" s="6"/>
    </row>
    <row r="64" spans="1:26" ht="15" customHeight="1">
      <c r="A64" s="3"/>
      <c r="B64" s="17" t="s">
        <v>102</v>
      </c>
      <c r="C64" s="17"/>
      <c r="D64" s="18"/>
      <c r="E64" s="19"/>
      <c r="F64" s="20"/>
      <c r="G64" s="20">
        <f t="shared" si="0"/>
        <v>0</v>
      </c>
      <c r="H64" s="18">
        <f t="shared" si="1"/>
        <v>0</v>
      </c>
      <c r="I64" s="3"/>
      <c r="J64" s="196"/>
      <c r="K64" s="3"/>
      <c r="L64" s="196"/>
      <c r="M64" s="3"/>
      <c r="N64" s="196"/>
      <c r="O64" s="3"/>
      <c r="P64" s="3"/>
      <c r="Q64" s="3"/>
      <c r="R64" s="21">
        <v>59</v>
      </c>
      <c r="S64" s="22">
        <f t="shared" si="2"/>
        <v>0</v>
      </c>
      <c r="T64" s="23">
        <f t="shared" si="3"/>
        <v>0</v>
      </c>
      <c r="U64" s="23">
        <f t="shared" si="4"/>
        <v>0</v>
      </c>
      <c r="V64" s="5"/>
      <c r="W64" s="6"/>
      <c r="X64" s="6"/>
      <c r="Y64" s="6"/>
      <c r="Z64" s="6"/>
    </row>
    <row r="65" spans="1:26" ht="15" customHeight="1">
      <c r="A65" s="3"/>
      <c r="B65" s="17" t="s">
        <v>103</v>
      </c>
      <c r="C65" s="17"/>
      <c r="D65" s="18"/>
      <c r="E65" s="19"/>
      <c r="F65" s="20"/>
      <c r="G65" s="20">
        <f t="shared" si="0"/>
        <v>0</v>
      </c>
      <c r="H65" s="18">
        <f t="shared" si="1"/>
        <v>0</v>
      </c>
      <c r="I65" s="3"/>
      <c r="J65" s="197"/>
      <c r="K65" s="3"/>
      <c r="L65" s="197"/>
      <c r="M65" s="3"/>
      <c r="N65" s="197"/>
      <c r="O65" s="3"/>
      <c r="P65" s="3"/>
      <c r="Q65" s="3"/>
      <c r="R65" s="21">
        <v>60</v>
      </c>
      <c r="S65" s="22">
        <f t="shared" si="2"/>
        <v>0</v>
      </c>
      <c r="T65" s="23">
        <f t="shared" si="3"/>
        <v>0</v>
      </c>
      <c r="U65" s="23">
        <f t="shared" si="4"/>
        <v>0</v>
      </c>
      <c r="V65" s="5"/>
      <c r="W65" s="6"/>
      <c r="X65" s="6"/>
      <c r="Y65" s="6"/>
      <c r="Z65" s="6"/>
    </row>
    <row r="66" spans="1:26" ht="15.75" customHeight="1">
      <c r="A66" s="3"/>
      <c r="B66" s="17" t="s">
        <v>104</v>
      </c>
      <c r="C66" s="17"/>
      <c r="D66" s="18"/>
      <c r="E66" s="19"/>
      <c r="F66" s="20"/>
      <c r="G66" s="20">
        <f t="shared" si="0"/>
        <v>0</v>
      </c>
      <c r="H66" s="18">
        <f t="shared" si="1"/>
        <v>0</v>
      </c>
      <c r="I66" s="3"/>
      <c r="J66" s="26"/>
      <c r="K66" s="40"/>
      <c r="L66" s="26"/>
      <c r="M66" s="3"/>
      <c r="N66" s="26"/>
      <c r="O66" s="3"/>
      <c r="P66" s="3"/>
      <c r="Q66" s="3"/>
      <c r="R66" s="21">
        <v>61</v>
      </c>
      <c r="S66" s="22">
        <f t="shared" si="2"/>
        <v>0</v>
      </c>
      <c r="T66" s="23">
        <f t="shared" si="3"/>
        <v>0</v>
      </c>
      <c r="U66" s="23">
        <f t="shared" si="4"/>
        <v>0</v>
      </c>
      <c r="V66" s="5"/>
      <c r="W66" s="6"/>
      <c r="X66" s="6"/>
      <c r="Y66" s="6"/>
      <c r="Z66" s="6"/>
    </row>
    <row r="67" spans="1:26" ht="15.75" customHeight="1">
      <c r="A67" s="3"/>
      <c r="B67" s="17" t="s">
        <v>105</v>
      </c>
      <c r="C67" s="17"/>
      <c r="D67" s="18"/>
      <c r="E67" s="19"/>
      <c r="F67" s="20"/>
      <c r="G67" s="20">
        <f t="shared" si="0"/>
        <v>0</v>
      </c>
      <c r="H67" s="18">
        <f t="shared" si="1"/>
        <v>0</v>
      </c>
      <c r="I67" s="3"/>
      <c r="J67" s="35">
        <f>SMALL(D6:D105,1)</f>
        <v>1</v>
      </c>
      <c r="K67" s="40"/>
      <c r="L67" s="35">
        <f>N23</f>
        <v>4.0621693121693125</v>
      </c>
      <c r="M67" s="3"/>
      <c r="N67" s="35">
        <f>LARGE(D6:D105,1)</f>
        <v>20</v>
      </c>
      <c r="O67" s="3"/>
      <c r="P67" s="3"/>
      <c r="Q67" s="3"/>
      <c r="R67" s="21">
        <v>62</v>
      </c>
      <c r="S67" s="22">
        <f t="shared" si="2"/>
        <v>0</v>
      </c>
      <c r="T67" s="23">
        <f t="shared" si="3"/>
        <v>0</v>
      </c>
      <c r="U67" s="23">
        <f t="shared" si="4"/>
        <v>0</v>
      </c>
      <c r="V67" s="5"/>
      <c r="W67" s="6"/>
      <c r="X67" s="6"/>
      <c r="Y67" s="6"/>
      <c r="Z67" s="6"/>
    </row>
    <row r="68" spans="1:26" ht="15.75" customHeight="1">
      <c r="A68" s="3"/>
      <c r="B68" s="17" t="s">
        <v>106</v>
      </c>
      <c r="C68" s="17"/>
      <c r="D68" s="18"/>
      <c r="E68" s="19"/>
      <c r="F68" s="20"/>
      <c r="G68" s="20">
        <f t="shared" si="0"/>
        <v>0</v>
      </c>
      <c r="H68" s="18">
        <f t="shared" si="1"/>
        <v>0</v>
      </c>
      <c r="I68" s="3"/>
      <c r="J68" s="36"/>
      <c r="K68" s="40"/>
      <c r="L68" s="37"/>
      <c r="M68" s="3"/>
      <c r="N68" s="38"/>
      <c r="O68" s="3"/>
      <c r="P68" s="3"/>
      <c r="Q68" s="3"/>
      <c r="R68" s="21">
        <v>63</v>
      </c>
      <c r="S68" s="22">
        <f t="shared" si="2"/>
        <v>0</v>
      </c>
      <c r="T68" s="23">
        <f t="shared" si="3"/>
        <v>0</v>
      </c>
      <c r="U68" s="23">
        <f t="shared" si="4"/>
        <v>0</v>
      </c>
      <c r="V68" s="5"/>
      <c r="W68" s="6"/>
      <c r="X68" s="6"/>
      <c r="Y68" s="6"/>
      <c r="Z68" s="6"/>
    </row>
    <row r="69" spans="1:26" ht="15.75" customHeight="1">
      <c r="A69" s="3"/>
      <c r="B69" s="17" t="s">
        <v>107</v>
      </c>
      <c r="C69" s="17"/>
      <c r="D69" s="18"/>
      <c r="E69" s="19"/>
      <c r="F69" s="20"/>
      <c r="G69" s="20">
        <f t="shared" si="0"/>
        <v>0</v>
      </c>
      <c r="H69" s="18">
        <f t="shared" si="1"/>
        <v>0</v>
      </c>
      <c r="I69" s="3"/>
      <c r="J69" s="3"/>
      <c r="K69" s="3"/>
      <c r="L69" s="3"/>
      <c r="M69" s="3"/>
      <c r="N69" s="3"/>
      <c r="O69" s="3"/>
      <c r="P69" s="3"/>
      <c r="Q69" s="3"/>
      <c r="R69" s="21">
        <v>64</v>
      </c>
      <c r="S69" s="22">
        <f t="shared" si="2"/>
        <v>0</v>
      </c>
      <c r="T69" s="23">
        <f t="shared" si="3"/>
        <v>0</v>
      </c>
      <c r="U69" s="23">
        <f t="shared" si="4"/>
        <v>0</v>
      </c>
      <c r="V69" s="5"/>
      <c r="W69" s="6"/>
      <c r="X69" s="6"/>
      <c r="Y69" s="6"/>
      <c r="Z69" s="6"/>
    </row>
    <row r="70" spans="1:26" ht="15.75" customHeight="1">
      <c r="A70" s="3"/>
      <c r="B70" s="17" t="s">
        <v>108</v>
      </c>
      <c r="C70" s="17"/>
      <c r="D70" s="18"/>
      <c r="E70" s="19"/>
      <c r="F70" s="20"/>
      <c r="G70" s="20">
        <f t="shared" si="0"/>
        <v>0</v>
      </c>
      <c r="H70" s="18">
        <f t="shared" si="1"/>
        <v>0</v>
      </c>
      <c r="I70" s="3"/>
      <c r="J70" s="3"/>
      <c r="K70" s="3"/>
      <c r="L70" s="3"/>
      <c r="M70" s="3"/>
      <c r="N70" s="3"/>
      <c r="O70" s="3"/>
      <c r="P70" s="3"/>
      <c r="Q70" s="3"/>
      <c r="R70" s="21">
        <v>65</v>
      </c>
      <c r="S70" s="22">
        <f t="shared" si="2"/>
        <v>0</v>
      </c>
      <c r="T70" s="23">
        <f t="shared" si="3"/>
        <v>0</v>
      </c>
      <c r="U70" s="23">
        <f t="shared" si="4"/>
        <v>0</v>
      </c>
      <c r="V70" s="5"/>
      <c r="W70" s="6"/>
      <c r="X70" s="6"/>
      <c r="Y70" s="6"/>
      <c r="Z70" s="6"/>
    </row>
    <row r="71" spans="1:26" ht="15.75" customHeight="1">
      <c r="A71" s="3"/>
      <c r="B71" s="17" t="s">
        <v>109</v>
      </c>
      <c r="C71" s="17"/>
      <c r="D71" s="18"/>
      <c r="E71" s="19"/>
      <c r="F71" s="20"/>
      <c r="G71" s="20">
        <f t="shared" si="0"/>
        <v>0</v>
      </c>
      <c r="H71" s="18">
        <f t="shared" si="1"/>
        <v>0</v>
      </c>
      <c r="I71" s="3"/>
      <c r="J71" s="3"/>
      <c r="K71" s="3"/>
      <c r="L71" s="3"/>
      <c r="M71" s="3"/>
      <c r="N71" s="3"/>
      <c r="O71" s="3"/>
      <c r="P71" s="3"/>
      <c r="Q71" s="3"/>
      <c r="R71" s="21">
        <v>66</v>
      </c>
      <c r="S71" s="22">
        <f t="shared" si="2"/>
        <v>0</v>
      </c>
      <c r="T71" s="23">
        <f t="shared" si="3"/>
        <v>0</v>
      </c>
      <c r="U71" s="23">
        <f t="shared" si="4"/>
        <v>0</v>
      </c>
      <c r="V71" s="5"/>
      <c r="W71" s="6"/>
      <c r="X71" s="6"/>
      <c r="Y71" s="6"/>
      <c r="Z71" s="6"/>
    </row>
    <row r="72" spans="1:26" ht="15.75" customHeight="1">
      <c r="A72" s="3"/>
      <c r="B72" s="17" t="s">
        <v>110</v>
      </c>
      <c r="C72" s="17"/>
      <c r="D72" s="18"/>
      <c r="E72" s="19"/>
      <c r="F72" s="20"/>
      <c r="G72" s="20">
        <f t="shared" si="0"/>
        <v>0</v>
      </c>
      <c r="H72" s="18">
        <f t="shared" si="1"/>
        <v>0</v>
      </c>
      <c r="I72" s="3"/>
      <c r="J72" s="3"/>
      <c r="K72" s="3"/>
      <c r="L72" s="3"/>
      <c r="M72" s="3"/>
      <c r="N72" s="3"/>
      <c r="O72" s="3"/>
      <c r="P72" s="3"/>
      <c r="Q72" s="3"/>
      <c r="R72" s="21">
        <v>67</v>
      </c>
      <c r="S72" s="22">
        <f t="shared" si="2"/>
        <v>0</v>
      </c>
      <c r="T72" s="23">
        <f t="shared" si="3"/>
        <v>0</v>
      </c>
      <c r="U72" s="23">
        <f t="shared" si="4"/>
        <v>0</v>
      </c>
      <c r="V72" s="5"/>
      <c r="W72" s="6"/>
      <c r="X72" s="6"/>
      <c r="Y72" s="6"/>
      <c r="Z72" s="6"/>
    </row>
    <row r="73" spans="1:26" ht="15.75" customHeight="1">
      <c r="A73" s="3"/>
      <c r="B73" s="17" t="s">
        <v>111</v>
      </c>
      <c r="C73" s="17"/>
      <c r="D73" s="18"/>
      <c r="E73" s="19"/>
      <c r="F73" s="20"/>
      <c r="G73" s="20">
        <f t="shared" si="0"/>
        <v>0</v>
      </c>
      <c r="H73" s="18">
        <f t="shared" si="1"/>
        <v>0</v>
      </c>
      <c r="I73" s="3"/>
      <c r="J73" s="3"/>
      <c r="K73" s="3"/>
      <c r="L73" s="3"/>
      <c r="M73" s="3"/>
      <c r="N73" s="3"/>
      <c r="O73" s="3"/>
      <c r="P73" s="3"/>
      <c r="Q73" s="3"/>
      <c r="R73" s="21">
        <v>68</v>
      </c>
      <c r="S73" s="22">
        <f t="shared" si="2"/>
        <v>0</v>
      </c>
      <c r="T73" s="23">
        <f t="shared" si="3"/>
        <v>0</v>
      </c>
      <c r="U73" s="23">
        <f t="shared" si="4"/>
        <v>0</v>
      </c>
      <c r="V73" s="5"/>
      <c r="W73" s="6"/>
      <c r="X73" s="6"/>
      <c r="Y73" s="6"/>
      <c r="Z73" s="6"/>
    </row>
    <row r="74" spans="1:26" ht="15.75" customHeight="1">
      <c r="A74" s="3"/>
      <c r="B74" s="17" t="s">
        <v>112</v>
      </c>
      <c r="C74" s="17"/>
      <c r="D74" s="18"/>
      <c r="E74" s="19"/>
      <c r="F74" s="20"/>
      <c r="G74" s="20">
        <f t="shared" si="0"/>
        <v>0</v>
      </c>
      <c r="H74" s="18">
        <f t="shared" si="1"/>
        <v>0</v>
      </c>
      <c r="I74" s="3"/>
      <c r="J74" s="3"/>
      <c r="K74" s="3"/>
      <c r="L74" s="3"/>
      <c r="M74" s="3"/>
      <c r="N74" s="3"/>
      <c r="O74" s="3"/>
      <c r="P74" s="3"/>
      <c r="Q74" s="3"/>
      <c r="R74" s="21">
        <v>69</v>
      </c>
      <c r="S74" s="22">
        <f t="shared" si="2"/>
        <v>0</v>
      </c>
      <c r="T74" s="23">
        <f t="shared" si="3"/>
        <v>0</v>
      </c>
      <c r="U74" s="23">
        <f t="shared" si="4"/>
        <v>0</v>
      </c>
      <c r="V74" s="5"/>
      <c r="W74" s="6"/>
      <c r="X74" s="6"/>
      <c r="Y74" s="6"/>
      <c r="Z74" s="6"/>
    </row>
    <row r="75" spans="1:26" ht="15.75" customHeight="1">
      <c r="A75" s="3"/>
      <c r="B75" s="17" t="s">
        <v>113</v>
      </c>
      <c r="C75" s="17"/>
      <c r="D75" s="18"/>
      <c r="E75" s="19"/>
      <c r="F75" s="20"/>
      <c r="G75" s="20">
        <f t="shared" si="0"/>
        <v>0</v>
      </c>
      <c r="H75" s="18">
        <f t="shared" si="1"/>
        <v>0</v>
      </c>
      <c r="I75" s="3"/>
      <c r="J75" s="3"/>
      <c r="K75" s="3"/>
      <c r="L75" s="3"/>
      <c r="M75" s="3"/>
      <c r="N75" s="3"/>
      <c r="O75" s="3"/>
      <c r="P75" s="3"/>
      <c r="Q75" s="3"/>
      <c r="R75" s="21">
        <v>70</v>
      </c>
      <c r="S75" s="22">
        <f t="shared" si="2"/>
        <v>0</v>
      </c>
      <c r="T75" s="23">
        <f t="shared" si="3"/>
        <v>0</v>
      </c>
      <c r="U75" s="23">
        <f t="shared" si="4"/>
        <v>0</v>
      </c>
      <c r="V75" s="5"/>
      <c r="W75" s="6"/>
      <c r="X75" s="6"/>
      <c r="Y75" s="6"/>
      <c r="Z75" s="6"/>
    </row>
    <row r="76" spans="1:26" ht="15.75" customHeight="1">
      <c r="A76" s="3"/>
      <c r="B76" s="17" t="s">
        <v>114</v>
      </c>
      <c r="C76" s="17"/>
      <c r="D76" s="18"/>
      <c r="E76" s="19"/>
      <c r="F76" s="20"/>
      <c r="G76" s="20">
        <f t="shared" si="0"/>
        <v>0</v>
      </c>
      <c r="H76" s="18">
        <f t="shared" si="1"/>
        <v>0</v>
      </c>
      <c r="I76" s="3"/>
      <c r="J76" s="3"/>
      <c r="K76" s="3"/>
      <c r="L76" s="3"/>
      <c r="M76" s="3"/>
      <c r="N76" s="3"/>
      <c r="O76" s="3"/>
      <c r="P76" s="3"/>
      <c r="Q76" s="3"/>
      <c r="R76" s="21">
        <v>71</v>
      </c>
      <c r="S76" s="22">
        <f t="shared" si="2"/>
        <v>0</v>
      </c>
      <c r="T76" s="23">
        <f t="shared" si="3"/>
        <v>0</v>
      </c>
      <c r="U76" s="23">
        <f t="shared" si="4"/>
        <v>0</v>
      </c>
      <c r="V76" s="5"/>
      <c r="W76" s="6"/>
      <c r="X76" s="6"/>
      <c r="Y76" s="6"/>
      <c r="Z76" s="6"/>
    </row>
    <row r="77" spans="1:26" ht="15.75" customHeight="1">
      <c r="A77" s="3"/>
      <c r="B77" s="17" t="s">
        <v>115</v>
      </c>
      <c r="C77" s="17"/>
      <c r="D77" s="18"/>
      <c r="E77" s="19"/>
      <c r="F77" s="20"/>
      <c r="G77" s="20">
        <f t="shared" si="0"/>
        <v>0</v>
      </c>
      <c r="H77" s="18">
        <f t="shared" si="1"/>
        <v>0</v>
      </c>
      <c r="I77" s="3"/>
      <c r="J77" s="3"/>
      <c r="K77" s="3"/>
      <c r="L77" s="3"/>
      <c r="M77" s="3"/>
      <c r="N77" s="3"/>
      <c r="O77" s="3"/>
      <c r="P77" s="3"/>
      <c r="Q77" s="3"/>
      <c r="R77" s="21">
        <v>72</v>
      </c>
      <c r="S77" s="22">
        <f t="shared" si="2"/>
        <v>0</v>
      </c>
      <c r="T77" s="23">
        <f t="shared" si="3"/>
        <v>0</v>
      </c>
      <c r="U77" s="23">
        <f t="shared" si="4"/>
        <v>0</v>
      </c>
      <c r="V77" s="5"/>
      <c r="W77" s="6"/>
      <c r="X77" s="6"/>
      <c r="Y77" s="6"/>
      <c r="Z77" s="6"/>
    </row>
    <row r="78" spans="1:26" ht="15.75" customHeight="1">
      <c r="A78" s="3"/>
      <c r="B78" s="17" t="s">
        <v>116</v>
      </c>
      <c r="C78" s="17"/>
      <c r="D78" s="18"/>
      <c r="E78" s="19"/>
      <c r="F78" s="20"/>
      <c r="G78" s="20">
        <f t="shared" si="0"/>
        <v>0</v>
      </c>
      <c r="H78" s="18">
        <f t="shared" si="1"/>
        <v>0</v>
      </c>
      <c r="I78" s="3"/>
      <c r="J78" s="3"/>
      <c r="K78" s="3"/>
      <c r="L78" s="3"/>
      <c r="M78" s="3"/>
      <c r="N78" s="3"/>
      <c r="O78" s="3"/>
      <c r="P78" s="3"/>
      <c r="Q78" s="3"/>
      <c r="R78" s="21">
        <v>73</v>
      </c>
      <c r="S78" s="22">
        <f t="shared" si="2"/>
        <v>0</v>
      </c>
      <c r="T78" s="23">
        <f t="shared" si="3"/>
        <v>0</v>
      </c>
      <c r="U78" s="23">
        <f t="shared" si="4"/>
        <v>0</v>
      </c>
      <c r="V78" s="5"/>
      <c r="W78" s="6"/>
      <c r="X78" s="6"/>
      <c r="Y78" s="6"/>
      <c r="Z78" s="6"/>
    </row>
    <row r="79" spans="1:26" ht="15.75" customHeight="1">
      <c r="A79" s="3"/>
      <c r="B79" s="17" t="s">
        <v>117</v>
      </c>
      <c r="C79" s="17"/>
      <c r="D79" s="18"/>
      <c r="E79" s="19"/>
      <c r="F79" s="20"/>
      <c r="G79" s="20">
        <f t="shared" si="0"/>
        <v>0</v>
      </c>
      <c r="H79" s="18">
        <f t="shared" si="1"/>
        <v>0</v>
      </c>
      <c r="I79" s="3"/>
      <c r="J79" s="3"/>
      <c r="K79" s="3"/>
      <c r="L79" s="3"/>
      <c r="M79" s="3"/>
      <c r="N79" s="3"/>
      <c r="O79" s="3"/>
      <c r="P79" s="3"/>
      <c r="Q79" s="3"/>
      <c r="R79" s="21">
        <v>74</v>
      </c>
      <c r="S79" s="22">
        <f t="shared" si="2"/>
        <v>0</v>
      </c>
      <c r="T79" s="23">
        <f t="shared" si="3"/>
        <v>0</v>
      </c>
      <c r="U79" s="23">
        <f t="shared" si="4"/>
        <v>0</v>
      </c>
      <c r="V79" s="5"/>
      <c r="W79" s="6"/>
      <c r="X79" s="6"/>
      <c r="Y79" s="6"/>
      <c r="Z79" s="6"/>
    </row>
    <row r="80" spans="1:26" ht="15.75" customHeight="1">
      <c r="A80" s="3"/>
      <c r="B80" s="17" t="s">
        <v>118</v>
      </c>
      <c r="C80" s="17"/>
      <c r="D80" s="18"/>
      <c r="E80" s="19"/>
      <c r="F80" s="20"/>
      <c r="G80" s="20">
        <f t="shared" si="0"/>
        <v>0</v>
      </c>
      <c r="H80" s="18">
        <f t="shared" si="1"/>
        <v>0</v>
      </c>
      <c r="I80" s="3"/>
      <c r="J80" s="3"/>
      <c r="K80" s="3"/>
      <c r="L80" s="3"/>
      <c r="M80" s="3"/>
      <c r="N80" s="3"/>
      <c r="O80" s="3"/>
      <c r="P80" s="3"/>
      <c r="Q80" s="3"/>
      <c r="R80" s="21">
        <v>75</v>
      </c>
      <c r="S80" s="22">
        <f t="shared" si="2"/>
        <v>0</v>
      </c>
      <c r="T80" s="23">
        <f t="shared" si="3"/>
        <v>0</v>
      </c>
      <c r="U80" s="23">
        <f t="shared" si="4"/>
        <v>0</v>
      </c>
      <c r="V80" s="5"/>
      <c r="W80" s="6"/>
      <c r="X80" s="6"/>
      <c r="Y80" s="6"/>
      <c r="Z80" s="6"/>
    </row>
    <row r="81" spans="1:26" ht="15.75" customHeight="1">
      <c r="A81" s="3"/>
      <c r="B81" s="17" t="s">
        <v>119</v>
      </c>
      <c r="C81" s="17"/>
      <c r="D81" s="18"/>
      <c r="E81" s="19"/>
      <c r="F81" s="20"/>
      <c r="G81" s="20">
        <f t="shared" si="0"/>
        <v>0</v>
      </c>
      <c r="H81" s="18">
        <f t="shared" si="1"/>
        <v>0</v>
      </c>
      <c r="I81" s="3"/>
      <c r="J81" s="3"/>
      <c r="K81" s="3"/>
      <c r="L81" s="3"/>
      <c r="M81" s="3"/>
      <c r="N81" s="3"/>
      <c r="O81" s="3"/>
      <c r="P81" s="3"/>
      <c r="Q81" s="3"/>
      <c r="R81" s="21">
        <v>76</v>
      </c>
      <c r="S81" s="22">
        <f t="shared" si="2"/>
        <v>0</v>
      </c>
      <c r="T81" s="23">
        <f t="shared" si="3"/>
        <v>0</v>
      </c>
      <c r="U81" s="23">
        <f t="shared" si="4"/>
        <v>0</v>
      </c>
      <c r="V81" s="5"/>
      <c r="W81" s="6"/>
      <c r="X81" s="6"/>
      <c r="Y81" s="6"/>
      <c r="Z81" s="6"/>
    </row>
    <row r="82" spans="1:26" ht="15.75" customHeight="1">
      <c r="A82" s="3"/>
      <c r="B82" s="17" t="s">
        <v>120</v>
      </c>
      <c r="C82" s="17"/>
      <c r="D82" s="18"/>
      <c r="E82" s="19"/>
      <c r="F82" s="20"/>
      <c r="G82" s="20">
        <f t="shared" si="0"/>
        <v>0</v>
      </c>
      <c r="H82" s="18">
        <f t="shared" si="1"/>
        <v>0</v>
      </c>
      <c r="I82" s="3"/>
      <c r="J82" s="3"/>
      <c r="K82" s="3"/>
      <c r="L82" s="3"/>
      <c r="M82" s="3"/>
      <c r="N82" s="3"/>
      <c r="O82" s="3"/>
      <c r="P82" s="3"/>
      <c r="Q82" s="3"/>
      <c r="R82" s="21">
        <v>77</v>
      </c>
      <c r="S82" s="22">
        <f t="shared" si="2"/>
        <v>0</v>
      </c>
      <c r="T82" s="23">
        <f t="shared" si="3"/>
        <v>0</v>
      </c>
      <c r="U82" s="23">
        <f t="shared" si="4"/>
        <v>0</v>
      </c>
      <c r="V82" s="5"/>
      <c r="W82" s="6"/>
      <c r="X82" s="6"/>
      <c r="Y82" s="6"/>
      <c r="Z82" s="6"/>
    </row>
    <row r="83" spans="1:26" ht="15.75" customHeight="1">
      <c r="A83" s="3"/>
      <c r="B83" s="17" t="s">
        <v>121</v>
      </c>
      <c r="C83" s="17"/>
      <c r="D83" s="18"/>
      <c r="E83" s="19"/>
      <c r="F83" s="20"/>
      <c r="G83" s="20">
        <f t="shared" si="0"/>
        <v>0</v>
      </c>
      <c r="H83" s="18">
        <f t="shared" si="1"/>
        <v>0</v>
      </c>
      <c r="I83" s="3"/>
      <c r="J83" s="3"/>
      <c r="K83" s="3"/>
      <c r="L83" s="3"/>
      <c r="M83" s="3"/>
      <c r="N83" s="3"/>
      <c r="O83" s="3"/>
      <c r="P83" s="3"/>
      <c r="Q83" s="3"/>
      <c r="R83" s="21">
        <v>78</v>
      </c>
      <c r="S83" s="22">
        <f t="shared" si="2"/>
        <v>0</v>
      </c>
      <c r="T83" s="23">
        <f t="shared" si="3"/>
        <v>0</v>
      </c>
      <c r="U83" s="23">
        <f t="shared" si="4"/>
        <v>0</v>
      </c>
      <c r="V83" s="5"/>
      <c r="W83" s="6"/>
      <c r="X83" s="6"/>
      <c r="Y83" s="6"/>
      <c r="Z83" s="6"/>
    </row>
    <row r="84" spans="1:26" ht="15.75" customHeight="1">
      <c r="A84" s="3"/>
      <c r="B84" s="17" t="s">
        <v>122</v>
      </c>
      <c r="C84" s="17"/>
      <c r="D84" s="18"/>
      <c r="E84" s="19"/>
      <c r="F84" s="20"/>
      <c r="G84" s="20">
        <f t="shared" si="0"/>
        <v>0</v>
      </c>
      <c r="H84" s="18">
        <f t="shared" si="1"/>
        <v>0</v>
      </c>
      <c r="I84" s="3"/>
      <c r="J84" s="3"/>
      <c r="K84" s="3"/>
      <c r="L84" s="3"/>
      <c r="M84" s="3"/>
      <c r="N84" s="3"/>
      <c r="O84" s="3"/>
      <c r="P84" s="3"/>
      <c r="Q84" s="3"/>
      <c r="R84" s="21">
        <v>79</v>
      </c>
      <c r="S84" s="22">
        <f t="shared" si="2"/>
        <v>0</v>
      </c>
      <c r="T84" s="23">
        <f t="shared" si="3"/>
        <v>0</v>
      </c>
      <c r="U84" s="23">
        <f t="shared" si="4"/>
        <v>0</v>
      </c>
      <c r="V84" s="5"/>
      <c r="W84" s="6"/>
      <c r="X84" s="6"/>
      <c r="Y84" s="6"/>
      <c r="Z84" s="6"/>
    </row>
    <row r="85" spans="1:26" ht="15.75" customHeight="1">
      <c r="A85" s="3"/>
      <c r="B85" s="17" t="s">
        <v>123</v>
      </c>
      <c r="C85" s="17"/>
      <c r="D85" s="18"/>
      <c r="E85" s="19"/>
      <c r="F85" s="20"/>
      <c r="G85" s="20">
        <f t="shared" si="0"/>
        <v>0</v>
      </c>
      <c r="H85" s="18">
        <f t="shared" si="1"/>
        <v>0</v>
      </c>
      <c r="I85" s="3"/>
      <c r="J85" s="3"/>
      <c r="K85" s="3"/>
      <c r="L85" s="3"/>
      <c r="M85" s="3"/>
      <c r="N85" s="3"/>
      <c r="O85" s="3"/>
      <c r="P85" s="3"/>
      <c r="Q85" s="3"/>
      <c r="R85" s="21">
        <v>80</v>
      </c>
      <c r="S85" s="22">
        <f t="shared" si="2"/>
        <v>0</v>
      </c>
      <c r="T85" s="23">
        <f t="shared" si="3"/>
        <v>0</v>
      </c>
      <c r="U85" s="23">
        <f t="shared" si="4"/>
        <v>0</v>
      </c>
      <c r="V85" s="5"/>
      <c r="W85" s="6"/>
      <c r="X85" s="6"/>
      <c r="Y85" s="6"/>
      <c r="Z85" s="6"/>
    </row>
    <row r="86" spans="1:26" ht="15.75" customHeight="1">
      <c r="A86" s="3"/>
      <c r="B86" s="17" t="s">
        <v>124</v>
      </c>
      <c r="C86" s="17"/>
      <c r="D86" s="18"/>
      <c r="E86" s="19"/>
      <c r="F86" s="20"/>
      <c r="G86" s="20">
        <f t="shared" si="0"/>
        <v>0</v>
      </c>
      <c r="H86" s="18">
        <f t="shared" si="1"/>
        <v>0</v>
      </c>
      <c r="I86" s="3"/>
      <c r="J86" s="3"/>
      <c r="K86" s="3"/>
      <c r="L86" s="3"/>
      <c r="M86" s="3"/>
      <c r="N86" s="3"/>
      <c r="O86" s="3"/>
      <c r="P86" s="3"/>
      <c r="Q86" s="3"/>
      <c r="R86" s="21">
        <v>81</v>
      </c>
      <c r="S86" s="22">
        <f t="shared" si="2"/>
        <v>0</v>
      </c>
      <c r="T86" s="23">
        <f t="shared" si="3"/>
        <v>0</v>
      </c>
      <c r="U86" s="23">
        <f t="shared" si="4"/>
        <v>0</v>
      </c>
      <c r="V86" s="5"/>
      <c r="W86" s="6"/>
      <c r="X86" s="6"/>
      <c r="Y86" s="6"/>
      <c r="Z86" s="6"/>
    </row>
    <row r="87" spans="1:26" ht="15.75" customHeight="1">
      <c r="A87" s="3"/>
      <c r="B87" s="17" t="s">
        <v>125</v>
      </c>
      <c r="C87" s="17"/>
      <c r="D87" s="18"/>
      <c r="E87" s="19"/>
      <c r="F87" s="20"/>
      <c r="G87" s="20">
        <f t="shared" si="0"/>
        <v>0</v>
      </c>
      <c r="H87" s="18">
        <f t="shared" si="1"/>
        <v>0</v>
      </c>
      <c r="I87" s="3"/>
      <c r="J87" s="3"/>
      <c r="K87" s="3"/>
      <c r="L87" s="3"/>
      <c r="M87" s="3"/>
      <c r="N87" s="3"/>
      <c r="O87" s="3"/>
      <c r="P87" s="3"/>
      <c r="Q87" s="3"/>
      <c r="R87" s="21">
        <v>82</v>
      </c>
      <c r="S87" s="22">
        <f t="shared" si="2"/>
        <v>0</v>
      </c>
      <c r="T87" s="23">
        <f t="shared" si="3"/>
        <v>0</v>
      </c>
      <c r="U87" s="23">
        <f t="shared" si="4"/>
        <v>0</v>
      </c>
      <c r="V87" s="5"/>
      <c r="W87" s="6"/>
      <c r="X87" s="6"/>
      <c r="Y87" s="6"/>
      <c r="Z87" s="6"/>
    </row>
    <row r="88" spans="1:26" ht="15.75" customHeight="1">
      <c r="A88" s="3"/>
      <c r="B88" s="17" t="s">
        <v>126</v>
      </c>
      <c r="C88" s="17"/>
      <c r="D88" s="18"/>
      <c r="E88" s="19"/>
      <c r="F88" s="20"/>
      <c r="G88" s="20">
        <f t="shared" si="0"/>
        <v>0</v>
      </c>
      <c r="H88" s="18">
        <f t="shared" si="1"/>
        <v>0</v>
      </c>
      <c r="I88" s="3"/>
      <c r="J88" s="3"/>
      <c r="K88" s="3"/>
      <c r="L88" s="3"/>
      <c r="M88" s="3"/>
      <c r="N88" s="3"/>
      <c r="O88" s="3"/>
      <c r="P88" s="3"/>
      <c r="Q88" s="3"/>
      <c r="R88" s="21">
        <v>83</v>
      </c>
      <c r="S88" s="22">
        <f t="shared" si="2"/>
        <v>0</v>
      </c>
      <c r="T88" s="23">
        <f t="shared" si="3"/>
        <v>0</v>
      </c>
      <c r="U88" s="23">
        <f t="shared" si="4"/>
        <v>0</v>
      </c>
      <c r="V88" s="5"/>
      <c r="W88" s="6"/>
      <c r="X88" s="6"/>
      <c r="Y88" s="6"/>
      <c r="Z88" s="6"/>
    </row>
    <row r="89" spans="1:26" ht="15.75" customHeight="1">
      <c r="A89" s="3"/>
      <c r="B89" s="17" t="s">
        <v>127</v>
      </c>
      <c r="C89" s="17"/>
      <c r="D89" s="18"/>
      <c r="E89" s="19"/>
      <c r="F89" s="20"/>
      <c r="G89" s="20">
        <f t="shared" si="0"/>
        <v>0</v>
      </c>
      <c r="H89" s="18">
        <f t="shared" si="1"/>
        <v>0</v>
      </c>
      <c r="I89" s="3"/>
      <c r="J89" s="3"/>
      <c r="K89" s="3"/>
      <c r="L89" s="3"/>
      <c r="M89" s="3"/>
      <c r="N89" s="3"/>
      <c r="O89" s="3"/>
      <c r="P89" s="3"/>
      <c r="Q89" s="3"/>
      <c r="R89" s="21">
        <v>84</v>
      </c>
      <c r="S89" s="22">
        <f t="shared" si="2"/>
        <v>0</v>
      </c>
      <c r="T89" s="23">
        <f t="shared" si="3"/>
        <v>0</v>
      </c>
      <c r="U89" s="23">
        <f t="shared" si="4"/>
        <v>0</v>
      </c>
      <c r="V89" s="5"/>
      <c r="W89" s="6"/>
      <c r="X89" s="6"/>
      <c r="Y89" s="6"/>
      <c r="Z89" s="6"/>
    </row>
    <row r="90" spans="1:26" ht="15.75" customHeight="1">
      <c r="A90" s="3"/>
      <c r="B90" s="17" t="s">
        <v>128</v>
      </c>
      <c r="C90" s="17"/>
      <c r="D90" s="18"/>
      <c r="E90" s="19"/>
      <c r="F90" s="20"/>
      <c r="G90" s="20">
        <f t="shared" si="0"/>
        <v>0</v>
      </c>
      <c r="H90" s="18">
        <f t="shared" si="1"/>
        <v>0</v>
      </c>
      <c r="I90" s="3"/>
      <c r="J90" s="3"/>
      <c r="K90" s="3"/>
      <c r="L90" s="3"/>
      <c r="M90" s="3"/>
      <c r="N90" s="3"/>
      <c r="O90" s="3"/>
      <c r="P90" s="3"/>
      <c r="Q90" s="3"/>
      <c r="R90" s="21">
        <v>85</v>
      </c>
      <c r="S90" s="22">
        <f t="shared" si="2"/>
        <v>0</v>
      </c>
      <c r="T90" s="23">
        <f t="shared" si="3"/>
        <v>0</v>
      </c>
      <c r="U90" s="23">
        <f t="shared" si="4"/>
        <v>0</v>
      </c>
      <c r="V90" s="5"/>
      <c r="W90" s="6"/>
      <c r="X90" s="6"/>
      <c r="Y90" s="6"/>
      <c r="Z90" s="6"/>
    </row>
    <row r="91" spans="1:26" ht="15.75" customHeight="1">
      <c r="A91" s="3"/>
      <c r="B91" s="17" t="s">
        <v>129</v>
      </c>
      <c r="C91" s="17"/>
      <c r="D91" s="18"/>
      <c r="E91" s="19"/>
      <c r="F91" s="20"/>
      <c r="G91" s="20">
        <f t="shared" si="0"/>
        <v>0</v>
      </c>
      <c r="H91" s="18">
        <f t="shared" si="1"/>
        <v>0</v>
      </c>
      <c r="I91" s="3"/>
      <c r="J91" s="3"/>
      <c r="K91" s="3"/>
      <c r="L91" s="3"/>
      <c r="M91" s="3"/>
      <c r="N91" s="3"/>
      <c r="O91" s="3"/>
      <c r="P91" s="3"/>
      <c r="Q91" s="3"/>
      <c r="R91" s="21">
        <v>86</v>
      </c>
      <c r="S91" s="22">
        <f t="shared" si="2"/>
        <v>0</v>
      </c>
      <c r="T91" s="23">
        <f t="shared" si="3"/>
        <v>0</v>
      </c>
      <c r="U91" s="23">
        <f t="shared" si="4"/>
        <v>0</v>
      </c>
      <c r="V91" s="5"/>
      <c r="W91" s="6"/>
      <c r="X91" s="6"/>
      <c r="Y91" s="6"/>
      <c r="Z91" s="6"/>
    </row>
    <row r="92" spans="1:26" ht="15.75" customHeight="1">
      <c r="A92" s="3"/>
      <c r="B92" s="17" t="s">
        <v>130</v>
      </c>
      <c r="C92" s="17"/>
      <c r="D92" s="18"/>
      <c r="E92" s="19"/>
      <c r="F92" s="20"/>
      <c r="G92" s="20">
        <f t="shared" si="0"/>
        <v>0</v>
      </c>
      <c r="H92" s="18">
        <f t="shared" si="1"/>
        <v>0</v>
      </c>
      <c r="I92" s="3"/>
      <c r="J92" s="3"/>
      <c r="K92" s="3"/>
      <c r="L92" s="3"/>
      <c r="M92" s="3"/>
      <c r="N92" s="3"/>
      <c r="O92" s="3"/>
      <c r="P92" s="3"/>
      <c r="Q92" s="3"/>
      <c r="R92" s="21">
        <v>87</v>
      </c>
      <c r="S92" s="22">
        <f t="shared" si="2"/>
        <v>0</v>
      </c>
      <c r="T92" s="23">
        <f t="shared" si="3"/>
        <v>0</v>
      </c>
      <c r="U92" s="23">
        <f t="shared" si="4"/>
        <v>0</v>
      </c>
      <c r="V92" s="5"/>
      <c r="W92" s="6"/>
      <c r="X92" s="6"/>
      <c r="Y92" s="6"/>
      <c r="Z92" s="6"/>
    </row>
    <row r="93" spans="1:26" ht="15.75" customHeight="1">
      <c r="A93" s="3"/>
      <c r="B93" s="17" t="s">
        <v>131</v>
      </c>
      <c r="C93" s="17"/>
      <c r="D93" s="18"/>
      <c r="E93" s="19"/>
      <c r="F93" s="20"/>
      <c r="G93" s="20">
        <f t="shared" si="0"/>
        <v>0</v>
      </c>
      <c r="H93" s="18">
        <f t="shared" si="1"/>
        <v>0</v>
      </c>
      <c r="I93" s="3"/>
      <c r="J93" s="3"/>
      <c r="K93" s="3"/>
      <c r="L93" s="3"/>
      <c r="M93" s="3"/>
      <c r="N93" s="3"/>
      <c r="O93" s="3"/>
      <c r="P93" s="3"/>
      <c r="Q93" s="3"/>
      <c r="R93" s="21">
        <v>88</v>
      </c>
      <c r="S93" s="22">
        <f t="shared" si="2"/>
        <v>0</v>
      </c>
      <c r="T93" s="23">
        <f t="shared" si="3"/>
        <v>0</v>
      </c>
      <c r="U93" s="23">
        <f t="shared" si="4"/>
        <v>0</v>
      </c>
      <c r="V93" s="5"/>
      <c r="W93" s="6"/>
      <c r="X93" s="6"/>
      <c r="Y93" s="6"/>
      <c r="Z93" s="6"/>
    </row>
    <row r="94" spans="1:26" ht="15.75" customHeight="1">
      <c r="A94" s="3"/>
      <c r="B94" s="17" t="s">
        <v>132</v>
      </c>
      <c r="C94" s="17"/>
      <c r="D94" s="18"/>
      <c r="E94" s="19"/>
      <c r="F94" s="20"/>
      <c r="G94" s="20">
        <f t="shared" si="0"/>
        <v>0</v>
      </c>
      <c r="H94" s="18">
        <f t="shared" si="1"/>
        <v>0</v>
      </c>
      <c r="I94" s="3"/>
      <c r="J94" s="3"/>
      <c r="K94" s="3"/>
      <c r="L94" s="3"/>
      <c r="M94" s="3"/>
      <c r="N94" s="3"/>
      <c r="O94" s="3"/>
      <c r="P94" s="3"/>
      <c r="Q94" s="3"/>
      <c r="R94" s="21">
        <v>89</v>
      </c>
      <c r="S94" s="22">
        <f t="shared" si="2"/>
        <v>0</v>
      </c>
      <c r="T94" s="23">
        <f t="shared" si="3"/>
        <v>0</v>
      </c>
      <c r="U94" s="23">
        <f t="shared" si="4"/>
        <v>0</v>
      </c>
      <c r="V94" s="5"/>
      <c r="W94" s="6"/>
      <c r="X94" s="6"/>
      <c r="Y94" s="6"/>
      <c r="Z94" s="6"/>
    </row>
    <row r="95" spans="1:26" ht="15.75" customHeight="1">
      <c r="A95" s="3"/>
      <c r="B95" s="17" t="s">
        <v>133</v>
      </c>
      <c r="C95" s="17"/>
      <c r="D95" s="18"/>
      <c r="E95" s="19"/>
      <c r="F95" s="20"/>
      <c r="G95" s="20">
        <f t="shared" si="0"/>
        <v>0</v>
      </c>
      <c r="H95" s="18">
        <f t="shared" si="1"/>
        <v>0</v>
      </c>
      <c r="I95" s="3"/>
      <c r="J95" s="3"/>
      <c r="K95" s="3"/>
      <c r="L95" s="3"/>
      <c r="M95" s="3"/>
      <c r="N95" s="3"/>
      <c r="O95" s="3"/>
      <c r="P95" s="3"/>
      <c r="Q95" s="3"/>
      <c r="R95" s="21">
        <v>90</v>
      </c>
      <c r="S95" s="22">
        <f t="shared" si="2"/>
        <v>0</v>
      </c>
      <c r="T95" s="23">
        <f t="shared" si="3"/>
        <v>0</v>
      </c>
      <c r="U95" s="23">
        <f t="shared" si="4"/>
        <v>0</v>
      </c>
      <c r="V95" s="5"/>
      <c r="W95" s="6"/>
      <c r="X95" s="6"/>
      <c r="Y95" s="6"/>
      <c r="Z95" s="6"/>
    </row>
    <row r="96" spans="1:26" ht="15.75" customHeight="1">
      <c r="A96" s="3"/>
      <c r="B96" s="17" t="s">
        <v>134</v>
      </c>
      <c r="C96" s="17"/>
      <c r="D96" s="18"/>
      <c r="E96" s="19"/>
      <c r="F96" s="20"/>
      <c r="G96" s="20">
        <f t="shared" si="0"/>
        <v>0</v>
      </c>
      <c r="H96" s="18">
        <f t="shared" si="1"/>
        <v>0</v>
      </c>
      <c r="I96" s="3"/>
      <c r="J96" s="3"/>
      <c r="K96" s="40"/>
      <c r="L96" s="3"/>
      <c r="M96" s="41"/>
      <c r="N96" s="3"/>
      <c r="O96" s="3"/>
      <c r="P96" s="3"/>
      <c r="Q96" s="3"/>
      <c r="R96" s="21">
        <v>91</v>
      </c>
      <c r="S96" s="22">
        <f t="shared" si="2"/>
        <v>0</v>
      </c>
      <c r="T96" s="23">
        <f t="shared" si="3"/>
        <v>0</v>
      </c>
      <c r="U96" s="23">
        <f t="shared" si="4"/>
        <v>0</v>
      </c>
      <c r="V96" s="5"/>
      <c r="W96" s="6"/>
      <c r="X96" s="6"/>
      <c r="Y96" s="6"/>
      <c r="Z96" s="6"/>
    </row>
    <row r="97" spans="1:26" ht="15.75" customHeight="1">
      <c r="A97" s="3"/>
      <c r="B97" s="17" t="s">
        <v>135</v>
      </c>
      <c r="C97" s="17"/>
      <c r="D97" s="18"/>
      <c r="E97" s="19"/>
      <c r="F97" s="20"/>
      <c r="G97" s="20">
        <f t="shared" si="0"/>
        <v>0</v>
      </c>
      <c r="H97" s="18">
        <f t="shared" si="1"/>
        <v>0</v>
      </c>
      <c r="I97" s="3"/>
      <c r="J97" s="3"/>
      <c r="K97" s="40"/>
      <c r="L97" s="3"/>
      <c r="M97" s="41"/>
      <c r="N97" s="3"/>
      <c r="O97" s="3"/>
      <c r="P97" s="3"/>
      <c r="Q97" s="3"/>
      <c r="R97" s="21">
        <v>92</v>
      </c>
      <c r="S97" s="22">
        <f t="shared" si="2"/>
        <v>0</v>
      </c>
      <c r="T97" s="23">
        <f t="shared" si="3"/>
        <v>0</v>
      </c>
      <c r="U97" s="23">
        <f t="shared" si="4"/>
        <v>0</v>
      </c>
      <c r="V97" s="5"/>
      <c r="W97" s="6"/>
      <c r="X97" s="6"/>
      <c r="Y97" s="6"/>
      <c r="Z97" s="6"/>
    </row>
    <row r="98" spans="1:26" ht="15.75" customHeight="1">
      <c r="A98" s="3"/>
      <c r="B98" s="17" t="s">
        <v>136</v>
      </c>
      <c r="C98" s="17"/>
      <c r="D98" s="18"/>
      <c r="E98" s="19"/>
      <c r="F98" s="20"/>
      <c r="G98" s="20">
        <f t="shared" si="0"/>
        <v>0</v>
      </c>
      <c r="H98" s="18">
        <f t="shared" si="1"/>
        <v>0</v>
      </c>
      <c r="I98" s="3"/>
      <c r="J98" s="3"/>
      <c r="K98" s="40"/>
      <c r="L98" s="3"/>
      <c r="M98" s="41"/>
      <c r="N98" s="3"/>
      <c r="O98" s="3"/>
      <c r="P98" s="3"/>
      <c r="Q98" s="3"/>
      <c r="R98" s="21">
        <v>93</v>
      </c>
      <c r="S98" s="22">
        <f t="shared" si="2"/>
        <v>0</v>
      </c>
      <c r="T98" s="23">
        <f t="shared" si="3"/>
        <v>0</v>
      </c>
      <c r="U98" s="23">
        <f t="shared" si="4"/>
        <v>0</v>
      </c>
      <c r="V98" s="5"/>
      <c r="W98" s="6"/>
      <c r="X98" s="6"/>
      <c r="Y98" s="6"/>
      <c r="Z98" s="6"/>
    </row>
    <row r="99" spans="1:26" ht="15.75" customHeight="1">
      <c r="A99" s="3"/>
      <c r="B99" s="17" t="s">
        <v>137</v>
      </c>
      <c r="C99" s="17"/>
      <c r="D99" s="18"/>
      <c r="E99" s="19"/>
      <c r="F99" s="20"/>
      <c r="G99" s="20">
        <f t="shared" si="0"/>
        <v>0</v>
      </c>
      <c r="H99" s="18">
        <f t="shared" si="1"/>
        <v>0</v>
      </c>
      <c r="I99" s="3"/>
      <c r="J99" s="3"/>
      <c r="K99" s="40"/>
      <c r="L99" s="3"/>
      <c r="M99" s="41"/>
      <c r="N99" s="3"/>
      <c r="O99" s="3"/>
      <c r="P99" s="3"/>
      <c r="Q99" s="3"/>
      <c r="R99" s="21">
        <v>94</v>
      </c>
      <c r="S99" s="22">
        <f t="shared" si="2"/>
        <v>0</v>
      </c>
      <c r="T99" s="23">
        <f t="shared" si="3"/>
        <v>0</v>
      </c>
      <c r="U99" s="23">
        <f t="shared" si="4"/>
        <v>0</v>
      </c>
      <c r="V99" s="5"/>
      <c r="W99" s="6"/>
      <c r="X99" s="6"/>
      <c r="Y99" s="6"/>
      <c r="Z99" s="6"/>
    </row>
    <row r="100" spans="1:26" ht="15.75" customHeight="1">
      <c r="A100" s="3"/>
      <c r="B100" s="17" t="s">
        <v>138</v>
      </c>
      <c r="C100" s="17"/>
      <c r="D100" s="18"/>
      <c r="E100" s="19"/>
      <c r="F100" s="20"/>
      <c r="G100" s="20">
        <f t="shared" si="0"/>
        <v>0</v>
      </c>
      <c r="H100" s="18">
        <f t="shared" si="1"/>
        <v>0</v>
      </c>
      <c r="I100" s="3"/>
      <c r="J100" s="3"/>
      <c r="K100" s="40"/>
      <c r="L100" s="3"/>
      <c r="M100" s="41"/>
      <c r="N100" s="3"/>
      <c r="O100" s="3"/>
      <c r="P100" s="3"/>
      <c r="Q100" s="3"/>
      <c r="R100" s="21">
        <v>95</v>
      </c>
      <c r="S100" s="22">
        <f t="shared" si="2"/>
        <v>0</v>
      </c>
      <c r="T100" s="23">
        <f t="shared" si="3"/>
        <v>0</v>
      </c>
      <c r="U100" s="23">
        <f t="shared" si="4"/>
        <v>0</v>
      </c>
      <c r="V100" s="5"/>
      <c r="W100" s="6"/>
      <c r="X100" s="6"/>
      <c r="Y100" s="6"/>
      <c r="Z100" s="6"/>
    </row>
    <row r="101" spans="1:26" ht="15.75" customHeight="1">
      <c r="A101" s="3"/>
      <c r="B101" s="17" t="s">
        <v>139</v>
      </c>
      <c r="C101" s="17"/>
      <c r="D101" s="18"/>
      <c r="E101" s="19"/>
      <c r="F101" s="20"/>
      <c r="G101" s="20">
        <f t="shared" si="0"/>
        <v>0</v>
      </c>
      <c r="H101" s="18">
        <f t="shared" si="1"/>
        <v>0</v>
      </c>
      <c r="I101" s="3"/>
      <c r="J101" s="3"/>
      <c r="K101" s="40"/>
      <c r="L101" s="42" t="s">
        <v>140</v>
      </c>
      <c r="M101" s="41"/>
      <c r="N101" s="3"/>
      <c r="O101" s="3"/>
      <c r="P101" s="3"/>
      <c r="Q101" s="3"/>
      <c r="R101" s="21">
        <v>96</v>
      </c>
      <c r="S101" s="22">
        <f t="shared" si="2"/>
        <v>0</v>
      </c>
      <c r="T101" s="23">
        <f t="shared" si="3"/>
        <v>0</v>
      </c>
      <c r="U101" s="23">
        <f t="shared" si="4"/>
        <v>0</v>
      </c>
      <c r="V101" s="5"/>
      <c r="W101" s="6"/>
      <c r="X101" s="6"/>
      <c r="Y101" s="6"/>
      <c r="Z101" s="6"/>
    </row>
    <row r="102" spans="1:26" ht="15.75" customHeight="1">
      <c r="A102" s="3"/>
      <c r="B102" s="17" t="s">
        <v>141</v>
      </c>
      <c r="C102" s="17"/>
      <c r="D102" s="18"/>
      <c r="E102" s="19"/>
      <c r="F102" s="20"/>
      <c r="G102" s="20">
        <f t="shared" si="0"/>
        <v>0</v>
      </c>
      <c r="H102" s="18">
        <f t="shared" si="1"/>
        <v>0</v>
      </c>
      <c r="I102" s="3"/>
      <c r="J102" s="3"/>
      <c r="K102" s="40"/>
      <c r="L102" s="43" t="s">
        <v>142</v>
      </c>
      <c r="M102" s="41"/>
      <c r="N102" s="3"/>
      <c r="O102" s="3"/>
      <c r="P102" s="3"/>
      <c r="Q102" s="3"/>
      <c r="R102" s="21">
        <v>97</v>
      </c>
      <c r="S102" s="22">
        <f t="shared" si="2"/>
        <v>0</v>
      </c>
      <c r="T102" s="23">
        <f t="shared" si="3"/>
        <v>0</v>
      </c>
      <c r="U102" s="23">
        <f t="shared" si="4"/>
        <v>0</v>
      </c>
      <c r="V102" s="5"/>
      <c r="W102" s="6"/>
      <c r="X102" s="6"/>
      <c r="Y102" s="6"/>
      <c r="Z102" s="6"/>
    </row>
    <row r="103" spans="1:26" ht="15.75" customHeight="1">
      <c r="A103" s="3"/>
      <c r="B103" s="17" t="s">
        <v>143</v>
      </c>
      <c r="C103" s="17"/>
      <c r="D103" s="18"/>
      <c r="E103" s="19"/>
      <c r="F103" s="20"/>
      <c r="G103" s="20">
        <f t="shared" si="0"/>
        <v>0</v>
      </c>
      <c r="H103" s="18">
        <f t="shared" si="1"/>
        <v>0</v>
      </c>
      <c r="I103" s="3"/>
      <c r="J103" s="3"/>
      <c r="K103" s="40"/>
      <c r="L103" s="44"/>
      <c r="M103" s="41"/>
      <c r="N103" s="3"/>
      <c r="O103" s="3"/>
      <c r="P103" s="3"/>
      <c r="Q103" s="3"/>
      <c r="R103" s="21">
        <v>98</v>
      </c>
      <c r="S103" s="22">
        <f t="shared" si="2"/>
        <v>0</v>
      </c>
      <c r="T103" s="23">
        <f t="shared" si="3"/>
        <v>0</v>
      </c>
      <c r="U103" s="23">
        <f t="shared" si="4"/>
        <v>0</v>
      </c>
      <c r="V103" s="5"/>
      <c r="W103" s="6"/>
      <c r="X103" s="6"/>
      <c r="Y103" s="6"/>
      <c r="Z103" s="6"/>
    </row>
    <row r="104" spans="1:26" ht="15.75" customHeight="1">
      <c r="A104" s="3"/>
      <c r="B104" s="17" t="s">
        <v>144</v>
      </c>
      <c r="C104" s="17"/>
      <c r="D104" s="18"/>
      <c r="E104" s="19"/>
      <c r="F104" s="20"/>
      <c r="G104" s="20">
        <f t="shared" si="0"/>
        <v>0</v>
      </c>
      <c r="H104" s="18">
        <f t="shared" si="1"/>
        <v>0</v>
      </c>
      <c r="I104" s="3"/>
      <c r="J104" s="3"/>
      <c r="K104" s="40"/>
      <c r="L104" s="45"/>
      <c r="M104" s="46"/>
      <c r="N104" s="3"/>
      <c r="O104" s="3"/>
      <c r="P104" s="3"/>
      <c r="Q104" s="3"/>
      <c r="R104" s="21">
        <v>99</v>
      </c>
      <c r="S104" s="22">
        <f t="shared" si="2"/>
        <v>0</v>
      </c>
      <c r="T104" s="23">
        <f t="shared" si="3"/>
        <v>0</v>
      </c>
      <c r="U104" s="23">
        <f t="shared" si="4"/>
        <v>0</v>
      </c>
      <c r="V104" s="5"/>
      <c r="W104" s="6"/>
      <c r="X104" s="6"/>
      <c r="Y104" s="6"/>
      <c r="Z104" s="6"/>
    </row>
    <row r="105" spans="1:26" ht="15.75" customHeight="1">
      <c r="A105" s="3"/>
      <c r="B105" s="17" t="s">
        <v>145</v>
      </c>
      <c r="C105" s="17"/>
      <c r="D105" s="18"/>
      <c r="E105" s="19"/>
      <c r="F105" s="20"/>
      <c r="G105" s="20">
        <f t="shared" si="0"/>
        <v>0</v>
      </c>
      <c r="H105" s="18">
        <f t="shared" si="1"/>
        <v>0</v>
      </c>
      <c r="I105" s="3"/>
      <c r="J105" s="3"/>
      <c r="K105" s="40"/>
      <c r="L105" s="3"/>
      <c r="M105" s="3"/>
      <c r="N105" s="3"/>
      <c r="O105" s="3"/>
      <c r="P105" s="3"/>
      <c r="Q105" s="3"/>
      <c r="R105" s="21">
        <v>100</v>
      </c>
      <c r="S105" s="22">
        <f t="shared" si="2"/>
        <v>0</v>
      </c>
      <c r="T105" s="23">
        <f t="shared" si="3"/>
        <v>0</v>
      </c>
      <c r="U105" s="23">
        <f t="shared" si="4"/>
        <v>0</v>
      </c>
      <c r="V105" s="5"/>
      <c r="W105" s="6"/>
      <c r="X105" s="6"/>
      <c r="Y105" s="6"/>
      <c r="Z105" s="6"/>
    </row>
    <row r="106" spans="1:26" ht="15.75" customHeight="1">
      <c r="A106" s="3"/>
      <c r="B106" s="3"/>
      <c r="C106" s="3"/>
      <c r="D106" s="3"/>
      <c r="E106" s="3"/>
      <c r="F106" s="3"/>
      <c r="G106" s="47">
        <f t="shared" ref="G106:H106" si="5">SUM(G6:G105)</f>
        <v>64144.399999999994</v>
      </c>
      <c r="H106" s="48">
        <f t="shared" si="5"/>
        <v>3071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5"/>
      <c r="W106" s="6"/>
      <c r="X106" s="6"/>
      <c r="Y106" s="6"/>
      <c r="Z106" s="6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5"/>
      <c r="W107" s="6"/>
      <c r="X107" s="6"/>
      <c r="Y107" s="6"/>
      <c r="Z107" s="6"/>
    </row>
    <row r="108" spans="1:26" ht="15.75" customHeight="1">
      <c r="A108" s="6"/>
      <c r="B108" s="6"/>
      <c r="C108" s="6"/>
      <c r="D108" s="6"/>
      <c r="E108" s="49"/>
      <c r="F108" s="49"/>
      <c r="G108" s="49"/>
      <c r="H108" s="49"/>
      <c r="I108" s="6"/>
      <c r="J108" s="6"/>
      <c r="K108" s="6"/>
      <c r="L108" s="6"/>
      <c r="M108" s="6"/>
      <c r="N108" s="6"/>
      <c r="O108" s="6"/>
      <c r="P108" s="6"/>
      <c r="Q108" s="50"/>
      <c r="R108" s="51"/>
      <c r="S108" s="51"/>
      <c r="T108" s="51"/>
      <c r="U108" s="51"/>
      <c r="V108" s="51"/>
      <c r="W108" s="6"/>
      <c r="X108" s="6"/>
      <c r="Y108" s="6"/>
      <c r="Z108" s="6"/>
    </row>
    <row r="109" spans="1:26" ht="15.75" customHeight="1">
      <c r="A109" s="6"/>
      <c r="B109" s="6"/>
      <c r="C109" s="6"/>
      <c r="D109" s="6"/>
      <c r="E109" s="49"/>
      <c r="F109" s="49"/>
      <c r="G109" s="49"/>
      <c r="H109" s="49"/>
      <c r="I109" s="6"/>
      <c r="J109" s="6"/>
      <c r="K109" s="6"/>
      <c r="L109" s="6"/>
      <c r="M109" s="6"/>
      <c r="N109" s="6"/>
      <c r="O109" s="6"/>
      <c r="P109" s="6"/>
      <c r="Q109" s="50"/>
      <c r="R109" s="51"/>
      <c r="S109" s="51"/>
      <c r="T109" s="51"/>
      <c r="U109" s="51"/>
      <c r="V109" s="51"/>
      <c r="W109" s="6"/>
      <c r="X109" s="6"/>
      <c r="Y109" s="6"/>
      <c r="Z109" s="6"/>
    </row>
    <row r="110" spans="1:26" ht="15.75" customHeight="1">
      <c r="A110" s="6"/>
      <c r="B110" s="6"/>
      <c r="C110" s="6"/>
      <c r="D110" s="6"/>
      <c r="E110" s="49"/>
      <c r="F110" s="49"/>
      <c r="G110" s="49"/>
      <c r="H110" s="49"/>
      <c r="I110" s="6"/>
      <c r="J110" s="6"/>
      <c r="K110" s="6"/>
      <c r="L110" s="6"/>
      <c r="M110" s="6"/>
      <c r="N110" s="6"/>
      <c r="O110" s="6"/>
      <c r="P110" s="6"/>
      <c r="Q110" s="50"/>
      <c r="R110" s="51"/>
      <c r="S110" s="51"/>
      <c r="T110" s="51"/>
      <c r="U110" s="51"/>
      <c r="V110" s="51"/>
      <c r="W110" s="6"/>
      <c r="X110" s="6"/>
      <c r="Y110" s="6"/>
      <c r="Z110" s="6"/>
    </row>
    <row r="111" spans="1:26" ht="15.75" customHeight="1">
      <c r="A111" s="6"/>
      <c r="B111" s="6"/>
      <c r="C111" s="6"/>
      <c r="D111" s="6"/>
      <c r="E111" s="49"/>
      <c r="F111" s="49"/>
      <c r="G111" s="49"/>
      <c r="H111" s="49"/>
      <c r="I111" s="6"/>
      <c r="J111" s="6"/>
      <c r="K111" s="6"/>
      <c r="L111" s="6"/>
      <c r="M111" s="6"/>
      <c r="N111" s="6"/>
      <c r="O111" s="6"/>
      <c r="P111" s="6"/>
      <c r="Q111" s="50"/>
      <c r="R111" s="51"/>
      <c r="S111" s="51"/>
      <c r="T111" s="51"/>
      <c r="U111" s="51"/>
      <c r="V111" s="51"/>
      <c r="W111" s="6"/>
      <c r="X111" s="6"/>
      <c r="Y111" s="6"/>
      <c r="Z111" s="6"/>
    </row>
    <row r="112" spans="1:26" ht="15.75" customHeight="1">
      <c r="A112" s="6"/>
      <c r="B112" s="6"/>
      <c r="C112" s="6"/>
      <c r="D112" s="6"/>
      <c r="E112" s="49"/>
      <c r="F112" s="49"/>
      <c r="G112" s="49"/>
      <c r="H112" s="49"/>
      <c r="I112" s="6"/>
      <c r="J112" s="6"/>
      <c r="K112" s="6"/>
      <c r="L112" s="6"/>
      <c r="M112" s="6"/>
      <c r="N112" s="6"/>
      <c r="O112" s="6"/>
      <c r="P112" s="6"/>
      <c r="Q112" s="50"/>
      <c r="R112" s="51"/>
      <c r="S112" s="51"/>
      <c r="T112" s="51"/>
      <c r="U112" s="51"/>
      <c r="V112" s="51"/>
      <c r="W112" s="6"/>
      <c r="X112" s="6"/>
      <c r="Y112" s="6"/>
      <c r="Z112" s="6"/>
    </row>
    <row r="113" spans="1:26" ht="15.75" customHeight="1">
      <c r="A113" s="6"/>
      <c r="B113" s="6"/>
      <c r="C113" s="6"/>
      <c r="D113" s="6"/>
      <c r="E113" s="49"/>
      <c r="F113" s="49"/>
      <c r="G113" s="49"/>
      <c r="H113" s="49"/>
      <c r="I113" s="6"/>
      <c r="J113" s="6"/>
      <c r="K113" s="6"/>
      <c r="L113" s="6"/>
      <c r="M113" s="6"/>
      <c r="N113" s="6"/>
      <c r="O113" s="6"/>
      <c r="P113" s="6"/>
      <c r="Q113" s="50"/>
      <c r="R113" s="51"/>
      <c r="S113" s="51"/>
      <c r="T113" s="51"/>
      <c r="U113" s="51"/>
      <c r="V113" s="51"/>
      <c r="W113" s="6"/>
      <c r="X113" s="6"/>
      <c r="Y113" s="6"/>
      <c r="Z113" s="6"/>
    </row>
    <row r="114" spans="1:26" ht="15.75" customHeight="1">
      <c r="A114" s="6"/>
      <c r="B114" s="6"/>
      <c r="C114" s="6"/>
      <c r="D114" s="6"/>
      <c r="E114" s="49"/>
      <c r="F114" s="49"/>
      <c r="G114" s="49"/>
      <c r="H114" s="49"/>
      <c r="I114" s="6"/>
      <c r="J114" s="6"/>
      <c r="K114" s="6"/>
      <c r="L114" s="6"/>
      <c r="M114" s="6"/>
      <c r="N114" s="6"/>
      <c r="O114" s="6"/>
      <c r="P114" s="6"/>
      <c r="Q114" s="50"/>
      <c r="R114" s="51"/>
      <c r="S114" s="51"/>
      <c r="T114" s="51"/>
      <c r="U114" s="51"/>
      <c r="V114" s="51"/>
      <c r="W114" s="6"/>
      <c r="X114" s="6"/>
      <c r="Y114" s="6"/>
      <c r="Z114" s="6"/>
    </row>
    <row r="115" spans="1:26" ht="15.75" customHeight="1">
      <c r="A115" s="6"/>
      <c r="B115" s="6"/>
      <c r="C115" s="6"/>
      <c r="D115" s="6"/>
      <c r="E115" s="49"/>
      <c r="F115" s="49"/>
      <c r="G115" s="49"/>
      <c r="H115" s="49"/>
      <c r="I115" s="6"/>
      <c r="J115" s="6"/>
      <c r="K115" s="6"/>
      <c r="L115" s="6"/>
      <c r="M115" s="6"/>
      <c r="N115" s="6"/>
      <c r="O115" s="6"/>
      <c r="P115" s="6"/>
      <c r="Q115" s="50"/>
      <c r="R115" s="51"/>
      <c r="S115" s="51"/>
      <c r="T115" s="51"/>
      <c r="U115" s="51"/>
      <c r="V115" s="51"/>
      <c r="W115" s="6"/>
      <c r="X115" s="6"/>
      <c r="Y115" s="6"/>
      <c r="Z115" s="6"/>
    </row>
    <row r="116" spans="1:26" ht="15.75" customHeight="1">
      <c r="A116" s="6"/>
      <c r="B116" s="6"/>
      <c r="C116" s="6"/>
      <c r="D116" s="6"/>
      <c r="E116" s="49"/>
      <c r="F116" s="49"/>
      <c r="G116" s="49"/>
      <c r="H116" s="49"/>
      <c r="I116" s="6"/>
      <c r="J116" s="6"/>
      <c r="K116" s="6"/>
      <c r="L116" s="6"/>
      <c r="M116" s="6"/>
      <c r="N116" s="6"/>
      <c r="O116" s="6"/>
      <c r="P116" s="6"/>
      <c r="Q116" s="50"/>
      <c r="R116" s="51"/>
      <c r="S116" s="51"/>
      <c r="T116" s="51"/>
      <c r="U116" s="51"/>
      <c r="V116" s="51"/>
      <c r="W116" s="6"/>
      <c r="X116" s="6"/>
      <c r="Y116" s="6"/>
      <c r="Z116" s="6"/>
    </row>
    <row r="117" spans="1:26" ht="15.75" customHeight="1">
      <c r="A117" s="6"/>
      <c r="B117" s="6"/>
      <c r="C117" s="6"/>
      <c r="D117" s="6"/>
      <c r="E117" s="49"/>
      <c r="F117" s="49"/>
      <c r="G117" s="49"/>
      <c r="H117" s="49"/>
      <c r="I117" s="6"/>
      <c r="J117" s="6"/>
      <c r="K117" s="6"/>
      <c r="L117" s="6"/>
      <c r="M117" s="6"/>
      <c r="N117" s="6"/>
      <c r="O117" s="6"/>
      <c r="P117" s="6"/>
      <c r="Q117" s="50"/>
      <c r="R117" s="51"/>
      <c r="S117" s="51"/>
      <c r="T117" s="51"/>
      <c r="U117" s="51"/>
      <c r="V117" s="51"/>
      <c r="W117" s="6"/>
      <c r="X117" s="6"/>
      <c r="Y117" s="6"/>
      <c r="Z117" s="6"/>
    </row>
    <row r="118" spans="1:26" ht="15.75" customHeight="1">
      <c r="A118" s="6"/>
      <c r="B118" s="6"/>
      <c r="C118" s="6"/>
      <c r="D118" s="6"/>
      <c r="E118" s="49"/>
      <c r="F118" s="49"/>
      <c r="G118" s="49"/>
      <c r="H118" s="49"/>
      <c r="I118" s="6"/>
      <c r="J118" s="6"/>
      <c r="K118" s="6"/>
      <c r="L118" s="6"/>
      <c r="M118" s="6"/>
      <c r="N118" s="6"/>
      <c r="O118" s="6"/>
      <c r="P118" s="6"/>
      <c r="Q118" s="50"/>
      <c r="R118" s="51"/>
      <c r="S118" s="51"/>
      <c r="T118" s="51"/>
      <c r="U118" s="51"/>
      <c r="V118" s="51"/>
      <c r="W118" s="6"/>
      <c r="X118" s="6"/>
      <c r="Y118" s="6"/>
      <c r="Z118" s="6"/>
    </row>
    <row r="119" spans="1:26" ht="15.75" customHeight="1">
      <c r="A119" s="6"/>
      <c r="B119" s="6"/>
      <c r="C119" s="6"/>
      <c r="D119" s="6"/>
      <c r="E119" s="49"/>
      <c r="F119" s="49"/>
      <c r="G119" s="49"/>
      <c r="H119" s="49"/>
      <c r="I119" s="6"/>
      <c r="J119" s="6"/>
      <c r="K119" s="6"/>
      <c r="L119" s="6"/>
      <c r="M119" s="6"/>
      <c r="N119" s="6"/>
      <c r="O119" s="6"/>
      <c r="P119" s="6"/>
      <c r="Q119" s="50"/>
      <c r="R119" s="51"/>
      <c r="S119" s="51"/>
      <c r="T119" s="51"/>
      <c r="U119" s="51"/>
      <c r="V119" s="51"/>
      <c r="W119" s="6"/>
      <c r="X119" s="6"/>
      <c r="Y119" s="6"/>
      <c r="Z119" s="6"/>
    </row>
    <row r="120" spans="1:26" ht="15.75" customHeight="1">
      <c r="A120" s="6"/>
      <c r="B120" s="6"/>
      <c r="C120" s="6"/>
      <c r="D120" s="6"/>
      <c r="E120" s="49"/>
      <c r="F120" s="49"/>
      <c r="G120" s="49"/>
      <c r="H120" s="49"/>
      <c r="I120" s="6"/>
      <c r="J120" s="6"/>
      <c r="K120" s="6"/>
      <c r="L120" s="6"/>
      <c r="M120" s="6"/>
      <c r="N120" s="6"/>
      <c r="O120" s="6"/>
      <c r="P120" s="6"/>
      <c r="Q120" s="50"/>
      <c r="R120" s="51"/>
      <c r="S120" s="51"/>
      <c r="T120" s="51"/>
      <c r="U120" s="51"/>
      <c r="V120" s="51"/>
      <c r="W120" s="6"/>
      <c r="X120" s="6"/>
      <c r="Y120" s="6"/>
      <c r="Z120" s="6"/>
    </row>
    <row r="121" spans="1:26" ht="15.75" customHeight="1">
      <c r="A121" s="6"/>
      <c r="B121" s="6"/>
      <c r="C121" s="6"/>
      <c r="D121" s="6"/>
      <c r="E121" s="49"/>
      <c r="F121" s="49"/>
      <c r="G121" s="49"/>
      <c r="H121" s="49"/>
      <c r="I121" s="6"/>
      <c r="J121" s="6"/>
      <c r="K121" s="6"/>
      <c r="L121" s="6"/>
      <c r="M121" s="6"/>
      <c r="N121" s="6"/>
      <c r="O121" s="6"/>
      <c r="P121" s="6"/>
      <c r="Q121" s="50"/>
      <c r="R121" s="51"/>
      <c r="S121" s="51"/>
      <c r="T121" s="51"/>
      <c r="U121" s="51"/>
      <c r="V121" s="51"/>
      <c r="W121" s="6"/>
      <c r="X121" s="6"/>
      <c r="Y121" s="6"/>
      <c r="Z121" s="6"/>
    </row>
    <row r="122" spans="1:26" ht="15.75" customHeight="1">
      <c r="A122" s="6"/>
      <c r="B122" s="6"/>
      <c r="C122" s="6"/>
      <c r="D122" s="6"/>
      <c r="E122" s="49"/>
      <c r="F122" s="49"/>
      <c r="G122" s="49"/>
      <c r="H122" s="49"/>
      <c r="I122" s="6"/>
      <c r="J122" s="6"/>
      <c r="K122" s="6"/>
      <c r="L122" s="6"/>
      <c r="M122" s="6"/>
      <c r="N122" s="6"/>
      <c r="O122" s="6"/>
      <c r="P122" s="6"/>
      <c r="Q122" s="50"/>
      <c r="R122" s="51"/>
      <c r="S122" s="51"/>
      <c r="T122" s="51"/>
      <c r="U122" s="51"/>
      <c r="V122" s="51"/>
      <c r="W122" s="6"/>
      <c r="X122" s="6"/>
      <c r="Y122" s="6"/>
      <c r="Z122" s="6"/>
    </row>
    <row r="123" spans="1:26" ht="15.75" customHeight="1">
      <c r="A123" s="6"/>
      <c r="B123" s="6"/>
      <c r="C123" s="6"/>
      <c r="D123" s="6"/>
      <c r="E123" s="49"/>
      <c r="F123" s="49"/>
      <c r="G123" s="49"/>
      <c r="H123" s="49"/>
      <c r="I123" s="6"/>
      <c r="J123" s="6"/>
      <c r="K123" s="6"/>
      <c r="L123" s="6"/>
      <c r="M123" s="6"/>
      <c r="N123" s="6"/>
      <c r="O123" s="6"/>
      <c r="P123" s="6"/>
      <c r="Q123" s="50"/>
      <c r="R123" s="51"/>
      <c r="S123" s="51"/>
      <c r="T123" s="51"/>
      <c r="U123" s="51"/>
      <c r="V123" s="51"/>
      <c r="W123" s="6"/>
      <c r="X123" s="6"/>
      <c r="Y123" s="6"/>
      <c r="Z123" s="6"/>
    </row>
    <row r="124" spans="1:26" ht="15.75" customHeight="1">
      <c r="A124" s="6"/>
      <c r="B124" s="6"/>
      <c r="C124" s="6"/>
      <c r="D124" s="6"/>
      <c r="E124" s="49"/>
      <c r="F124" s="49"/>
      <c r="G124" s="49"/>
      <c r="H124" s="49"/>
      <c r="I124" s="6"/>
      <c r="J124" s="6"/>
      <c r="K124" s="6"/>
      <c r="L124" s="6"/>
      <c r="M124" s="6"/>
      <c r="N124" s="6"/>
      <c r="O124" s="6"/>
      <c r="P124" s="6"/>
      <c r="Q124" s="50"/>
      <c r="R124" s="51"/>
      <c r="S124" s="51"/>
      <c r="T124" s="51"/>
      <c r="U124" s="51"/>
      <c r="V124" s="51"/>
      <c r="W124" s="6"/>
      <c r="X124" s="6"/>
      <c r="Y124" s="6"/>
      <c r="Z124" s="6"/>
    </row>
    <row r="125" spans="1:26" ht="15.75" customHeight="1">
      <c r="A125" s="6"/>
      <c r="B125" s="6"/>
      <c r="C125" s="6"/>
      <c r="D125" s="6"/>
      <c r="E125" s="49"/>
      <c r="F125" s="49"/>
      <c r="G125" s="49"/>
      <c r="H125" s="49"/>
      <c r="I125" s="6"/>
      <c r="J125" s="6"/>
      <c r="K125" s="6"/>
      <c r="L125" s="6"/>
      <c r="M125" s="6"/>
      <c r="N125" s="6"/>
      <c r="O125" s="6"/>
      <c r="P125" s="6"/>
      <c r="Q125" s="50"/>
      <c r="R125" s="51"/>
      <c r="S125" s="51"/>
      <c r="T125" s="51"/>
      <c r="U125" s="51"/>
      <c r="V125" s="51"/>
      <c r="W125" s="6"/>
      <c r="X125" s="6"/>
      <c r="Y125" s="6"/>
      <c r="Z125" s="6"/>
    </row>
    <row r="126" spans="1:26" ht="15.75" customHeight="1">
      <c r="A126" s="6"/>
      <c r="B126" s="6"/>
      <c r="C126" s="6"/>
      <c r="D126" s="6"/>
      <c r="E126" s="49"/>
      <c r="F126" s="49"/>
      <c r="G126" s="49"/>
      <c r="H126" s="49"/>
      <c r="I126" s="6"/>
      <c r="J126" s="6"/>
      <c r="K126" s="6"/>
      <c r="L126" s="6"/>
      <c r="M126" s="6"/>
      <c r="N126" s="6"/>
      <c r="O126" s="6"/>
      <c r="P126" s="6"/>
      <c r="Q126" s="50"/>
      <c r="R126" s="51"/>
      <c r="S126" s="51"/>
      <c r="T126" s="51"/>
      <c r="U126" s="51"/>
      <c r="V126" s="51"/>
      <c r="W126" s="6"/>
      <c r="X126" s="6"/>
      <c r="Y126" s="6"/>
      <c r="Z126" s="6"/>
    </row>
    <row r="127" spans="1:26" ht="15.75" customHeight="1">
      <c r="A127" s="6"/>
      <c r="B127" s="6"/>
      <c r="C127" s="6"/>
      <c r="D127" s="6"/>
      <c r="E127" s="49"/>
      <c r="F127" s="49"/>
      <c r="G127" s="49"/>
      <c r="H127" s="49"/>
      <c r="I127" s="6"/>
      <c r="J127" s="6"/>
      <c r="K127" s="6"/>
      <c r="L127" s="6"/>
      <c r="M127" s="6"/>
      <c r="N127" s="6"/>
      <c r="O127" s="6"/>
      <c r="P127" s="6"/>
      <c r="Q127" s="50"/>
      <c r="R127" s="51"/>
      <c r="S127" s="51"/>
      <c r="T127" s="51"/>
      <c r="U127" s="51"/>
      <c r="V127" s="51"/>
      <c r="W127" s="6"/>
      <c r="X127" s="6"/>
      <c r="Y127" s="6"/>
      <c r="Z127" s="6"/>
    </row>
    <row r="128" spans="1:26" ht="15.75" customHeight="1">
      <c r="A128" s="6"/>
      <c r="B128" s="6"/>
      <c r="C128" s="6"/>
      <c r="D128" s="6"/>
      <c r="E128" s="49"/>
      <c r="F128" s="49"/>
      <c r="G128" s="49"/>
      <c r="H128" s="49"/>
      <c r="I128" s="6"/>
      <c r="J128" s="6"/>
      <c r="K128" s="6"/>
      <c r="L128" s="6"/>
      <c r="M128" s="6"/>
      <c r="N128" s="6"/>
      <c r="O128" s="6"/>
      <c r="P128" s="6"/>
      <c r="Q128" s="50"/>
      <c r="R128" s="51"/>
      <c r="S128" s="51"/>
      <c r="T128" s="51"/>
      <c r="U128" s="51"/>
      <c r="V128" s="51"/>
      <c r="W128" s="6"/>
      <c r="X128" s="6"/>
      <c r="Y128" s="6"/>
      <c r="Z128" s="6"/>
    </row>
    <row r="129" spans="1:26" ht="15.75" customHeight="1">
      <c r="A129" s="6"/>
      <c r="B129" s="6"/>
      <c r="C129" s="6"/>
      <c r="D129" s="6"/>
      <c r="E129" s="49"/>
      <c r="F129" s="49"/>
      <c r="G129" s="49"/>
      <c r="H129" s="49"/>
      <c r="I129" s="6"/>
      <c r="J129" s="6"/>
      <c r="K129" s="6"/>
      <c r="L129" s="6"/>
      <c r="M129" s="6"/>
      <c r="N129" s="6"/>
      <c r="O129" s="6"/>
      <c r="P129" s="6"/>
      <c r="Q129" s="50"/>
      <c r="R129" s="51"/>
      <c r="S129" s="51"/>
      <c r="T129" s="51"/>
      <c r="U129" s="51"/>
      <c r="V129" s="51"/>
      <c r="W129" s="6"/>
      <c r="X129" s="6"/>
      <c r="Y129" s="6"/>
      <c r="Z129" s="6"/>
    </row>
    <row r="130" spans="1:26" ht="15.75" customHeight="1">
      <c r="A130" s="6"/>
      <c r="B130" s="6"/>
      <c r="C130" s="6"/>
      <c r="D130" s="6"/>
      <c r="E130" s="49"/>
      <c r="F130" s="49"/>
      <c r="G130" s="49"/>
      <c r="H130" s="49"/>
      <c r="I130" s="6"/>
      <c r="J130" s="6"/>
      <c r="K130" s="6"/>
      <c r="L130" s="6"/>
      <c r="M130" s="6"/>
      <c r="N130" s="6"/>
      <c r="O130" s="6"/>
      <c r="P130" s="6"/>
      <c r="Q130" s="50"/>
      <c r="R130" s="51"/>
      <c r="S130" s="51"/>
      <c r="T130" s="51"/>
      <c r="U130" s="51"/>
      <c r="V130" s="51"/>
      <c r="W130" s="6"/>
      <c r="X130" s="6"/>
      <c r="Y130" s="6"/>
      <c r="Z130" s="6"/>
    </row>
    <row r="131" spans="1:26" ht="15.75" customHeight="1">
      <c r="A131" s="6"/>
      <c r="B131" s="6"/>
      <c r="C131" s="6"/>
      <c r="D131" s="6"/>
      <c r="E131" s="49"/>
      <c r="F131" s="49"/>
      <c r="G131" s="49"/>
      <c r="H131" s="49"/>
      <c r="I131" s="6"/>
      <c r="J131" s="6"/>
      <c r="K131" s="6"/>
      <c r="L131" s="6"/>
      <c r="M131" s="6"/>
      <c r="N131" s="6"/>
      <c r="O131" s="6"/>
      <c r="P131" s="6"/>
      <c r="Q131" s="50"/>
      <c r="R131" s="51"/>
      <c r="S131" s="51"/>
      <c r="T131" s="51"/>
      <c r="U131" s="51"/>
      <c r="V131" s="51"/>
      <c r="W131" s="6"/>
      <c r="X131" s="6"/>
      <c r="Y131" s="6"/>
      <c r="Z131" s="6"/>
    </row>
    <row r="132" spans="1:26" ht="15.75" customHeight="1">
      <c r="A132" s="6"/>
      <c r="B132" s="6"/>
      <c r="C132" s="6"/>
      <c r="D132" s="6"/>
      <c r="E132" s="49"/>
      <c r="F132" s="49"/>
      <c r="G132" s="49"/>
      <c r="H132" s="49"/>
      <c r="I132" s="6"/>
      <c r="J132" s="6"/>
      <c r="K132" s="6"/>
      <c r="L132" s="6"/>
      <c r="M132" s="6"/>
      <c r="N132" s="6"/>
      <c r="O132" s="6"/>
      <c r="P132" s="6"/>
      <c r="Q132" s="50"/>
      <c r="R132" s="51"/>
      <c r="S132" s="51"/>
      <c r="T132" s="51"/>
      <c r="U132" s="51"/>
      <c r="V132" s="51"/>
      <c r="W132" s="6"/>
      <c r="X132" s="6"/>
      <c r="Y132" s="6"/>
      <c r="Z132" s="6"/>
    </row>
    <row r="133" spans="1:26" ht="15.75" customHeight="1">
      <c r="A133" s="6"/>
      <c r="B133" s="6"/>
      <c r="C133" s="6"/>
      <c r="D133" s="6"/>
      <c r="E133" s="49"/>
      <c r="F133" s="49"/>
      <c r="G133" s="49"/>
      <c r="H133" s="49"/>
      <c r="I133" s="6"/>
      <c r="J133" s="6"/>
      <c r="K133" s="6"/>
      <c r="L133" s="6"/>
      <c r="M133" s="6"/>
      <c r="N133" s="6"/>
      <c r="O133" s="6"/>
      <c r="P133" s="6"/>
      <c r="Q133" s="50"/>
      <c r="R133" s="51"/>
      <c r="S133" s="51"/>
      <c r="T133" s="51"/>
      <c r="U133" s="51"/>
      <c r="V133" s="51"/>
      <c r="W133" s="6"/>
      <c r="X133" s="6"/>
      <c r="Y133" s="6"/>
      <c r="Z133" s="6"/>
    </row>
    <row r="134" spans="1:26" ht="15.75" customHeight="1">
      <c r="A134" s="6"/>
      <c r="B134" s="6"/>
      <c r="C134" s="6"/>
      <c r="D134" s="6"/>
      <c r="E134" s="49"/>
      <c r="F134" s="49"/>
      <c r="G134" s="49"/>
      <c r="H134" s="49"/>
      <c r="I134" s="6"/>
      <c r="J134" s="6"/>
      <c r="K134" s="6"/>
      <c r="L134" s="6"/>
      <c r="M134" s="6"/>
      <c r="N134" s="6"/>
      <c r="O134" s="6"/>
      <c r="P134" s="6"/>
      <c r="Q134" s="50"/>
      <c r="R134" s="51"/>
      <c r="S134" s="51"/>
      <c r="T134" s="51"/>
      <c r="U134" s="51"/>
      <c r="V134" s="51"/>
      <c r="W134" s="6"/>
      <c r="X134" s="6"/>
      <c r="Y134" s="6"/>
      <c r="Z134" s="6"/>
    </row>
    <row r="135" spans="1:26" ht="15.75" customHeight="1">
      <c r="A135" s="6"/>
      <c r="B135" s="6"/>
      <c r="C135" s="6"/>
      <c r="D135" s="6"/>
      <c r="E135" s="49"/>
      <c r="F135" s="49"/>
      <c r="G135" s="49"/>
      <c r="H135" s="49"/>
      <c r="I135" s="6"/>
      <c r="J135" s="6"/>
      <c r="K135" s="6"/>
      <c r="L135" s="6"/>
      <c r="M135" s="6"/>
      <c r="N135" s="6"/>
      <c r="O135" s="6"/>
      <c r="P135" s="6"/>
      <c r="Q135" s="50"/>
      <c r="R135" s="51"/>
      <c r="S135" s="51"/>
      <c r="T135" s="51"/>
      <c r="U135" s="51"/>
      <c r="V135" s="51"/>
      <c r="W135" s="6"/>
      <c r="X135" s="6"/>
      <c r="Y135" s="6"/>
      <c r="Z135" s="6"/>
    </row>
    <row r="136" spans="1:26" ht="15.75" customHeight="1">
      <c r="A136" s="6"/>
      <c r="B136" s="6"/>
      <c r="C136" s="6"/>
      <c r="D136" s="6"/>
      <c r="E136" s="49"/>
      <c r="F136" s="49"/>
      <c r="G136" s="49"/>
      <c r="H136" s="49"/>
      <c r="I136" s="6"/>
      <c r="J136" s="6"/>
      <c r="K136" s="6"/>
      <c r="L136" s="6"/>
      <c r="M136" s="6"/>
      <c r="N136" s="6"/>
      <c r="O136" s="6"/>
      <c r="P136" s="6"/>
      <c r="Q136" s="50"/>
      <c r="R136" s="51"/>
      <c r="S136" s="51"/>
      <c r="T136" s="51"/>
      <c r="U136" s="51"/>
      <c r="V136" s="51"/>
      <c r="W136" s="6"/>
      <c r="X136" s="6"/>
      <c r="Y136" s="6"/>
      <c r="Z136" s="6"/>
    </row>
    <row r="137" spans="1:26" ht="15.75" customHeight="1">
      <c r="A137" s="6"/>
      <c r="B137" s="6"/>
      <c r="C137" s="6"/>
      <c r="D137" s="6"/>
      <c r="E137" s="49"/>
      <c r="F137" s="49"/>
      <c r="G137" s="49"/>
      <c r="H137" s="49"/>
      <c r="I137" s="6"/>
      <c r="J137" s="6"/>
      <c r="K137" s="6"/>
      <c r="L137" s="6"/>
      <c r="M137" s="6"/>
      <c r="N137" s="6"/>
      <c r="O137" s="6"/>
      <c r="P137" s="6"/>
      <c r="Q137" s="50"/>
      <c r="R137" s="51"/>
      <c r="S137" s="51"/>
      <c r="T137" s="51"/>
      <c r="U137" s="51"/>
      <c r="V137" s="51"/>
      <c r="W137" s="6"/>
      <c r="X137" s="6"/>
      <c r="Y137" s="6"/>
      <c r="Z137" s="6"/>
    </row>
    <row r="138" spans="1:26" ht="15.75" customHeight="1">
      <c r="A138" s="6"/>
      <c r="B138" s="6"/>
      <c r="C138" s="6"/>
      <c r="D138" s="6"/>
      <c r="E138" s="49"/>
      <c r="F138" s="49"/>
      <c r="G138" s="49"/>
      <c r="H138" s="49"/>
      <c r="I138" s="6"/>
      <c r="J138" s="6"/>
      <c r="K138" s="6"/>
      <c r="L138" s="6"/>
      <c r="M138" s="6"/>
      <c r="N138" s="6"/>
      <c r="O138" s="6"/>
      <c r="P138" s="6"/>
      <c r="Q138" s="50"/>
      <c r="R138" s="51"/>
      <c r="S138" s="51"/>
      <c r="T138" s="51"/>
      <c r="U138" s="51"/>
      <c r="V138" s="51"/>
      <c r="W138" s="6"/>
      <c r="X138" s="6"/>
      <c r="Y138" s="6"/>
      <c r="Z138" s="6"/>
    </row>
    <row r="139" spans="1:26" ht="15.75" customHeight="1">
      <c r="A139" s="6"/>
      <c r="B139" s="6"/>
      <c r="C139" s="6"/>
      <c r="D139" s="6"/>
      <c r="E139" s="49"/>
      <c r="F139" s="49"/>
      <c r="G139" s="49"/>
      <c r="H139" s="49"/>
      <c r="I139" s="6"/>
      <c r="J139" s="6"/>
      <c r="K139" s="6"/>
      <c r="L139" s="6"/>
      <c r="M139" s="6"/>
      <c r="N139" s="6"/>
      <c r="O139" s="6"/>
      <c r="P139" s="6"/>
      <c r="Q139" s="50"/>
      <c r="R139" s="51"/>
      <c r="S139" s="51"/>
      <c r="T139" s="51"/>
      <c r="U139" s="51"/>
      <c r="V139" s="51"/>
      <c r="W139" s="6"/>
      <c r="X139" s="6"/>
      <c r="Y139" s="6"/>
      <c r="Z139" s="6"/>
    </row>
    <row r="140" spans="1:26" ht="15.75" customHeight="1">
      <c r="A140" s="6"/>
      <c r="B140" s="6"/>
      <c r="C140" s="6"/>
      <c r="D140" s="6"/>
      <c r="E140" s="49"/>
      <c r="F140" s="49"/>
      <c r="G140" s="49"/>
      <c r="H140" s="49"/>
      <c r="I140" s="6"/>
      <c r="J140" s="6"/>
      <c r="K140" s="6"/>
      <c r="L140" s="6"/>
      <c r="M140" s="6"/>
      <c r="N140" s="6"/>
      <c r="O140" s="6"/>
      <c r="P140" s="6"/>
      <c r="Q140" s="50"/>
      <c r="R140" s="51"/>
      <c r="S140" s="51"/>
      <c r="T140" s="51"/>
      <c r="U140" s="51"/>
      <c r="V140" s="51"/>
      <c r="W140" s="6"/>
      <c r="X140" s="6"/>
      <c r="Y140" s="6"/>
      <c r="Z140" s="6"/>
    </row>
    <row r="141" spans="1:26" ht="15.75" customHeight="1">
      <c r="A141" s="6"/>
      <c r="B141" s="6"/>
      <c r="C141" s="6"/>
      <c r="D141" s="6"/>
      <c r="E141" s="49"/>
      <c r="F141" s="49"/>
      <c r="G141" s="49"/>
      <c r="H141" s="49"/>
      <c r="I141" s="6"/>
      <c r="J141" s="6"/>
      <c r="K141" s="6"/>
      <c r="L141" s="6"/>
      <c r="M141" s="6"/>
      <c r="N141" s="6"/>
      <c r="O141" s="6"/>
      <c r="P141" s="6"/>
      <c r="Q141" s="50"/>
      <c r="R141" s="51"/>
      <c r="S141" s="51"/>
      <c r="T141" s="51"/>
      <c r="U141" s="51"/>
      <c r="V141" s="51"/>
      <c r="W141" s="6"/>
      <c r="X141" s="6"/>
      <c r="Y141" s="6"/>
      <c r="Z141" s="6"/>
    </row>
    <row r="142" spans="1:26" ht="15.75" customHeight="1">
      <c r="A142" s="6"/>
      <c r="B142" s="6"/>
      <c r="C142" s="6"/>
      <c r="D142" s="6"/>
      <c r="E142" s="49"/>
      <c r="F142" s="49"/>
      <c r="G142" s="49"/>
      <c r="H142" s="49"/>
      <c r="I142" s="6"/>
      <c r="J142" s="6"/>
      <c r="K142" s="6"/>
      <c r="L142" s="6"/>
      <c r="M142" s="6"/>
      <c r="N142" s="6"/>
      <c r="O142" s="6"/>
      <c r="P142" s="6"/>
      <c r="Q142" s="50"/>
      <c r="R142" s="51"/>
      <c r="S142" s="51"/>
      <c r="T142" s="51"/>
      <c r="U142" s="51"/>
      <c r="V142" s="51"/>
      <c r="W142" s="6"/>
      <c r="X142" s="6"/>
      <c r="Y142" s="6"/>
      <c r="Z142" s="6"/>
    </row>
    <row r="143" spans="1:26" ht="15.75" customHeight="1">
      <c r="A143" s="6"/>
      <c r="B143" s="6"/>
      <c r="C143" s="6"/>
      <c r="D143" s="6"/>
      <c r="E143" s="49"/>
      <c r="F143" s="49"/>
      <c r="G143" s="49"/>
      <c r="H143" s="49"/>
      <c r="I143" s="6"/>
      <c r="J143" s="6"/>
      <c r="K143" s="6"/>
      <c r="L143" s="6"/>
      <c r="M143" s="6"/>
      <c r="N143" s="6"/>
      <c r="O143" s="6"/>
      <c r="P143" s="6"/>
      <c r="Q143" s="50"/>
      <c r="R143" s="51"/>
      <c r="S143" s="51"/>
      <c r="T143" s="51"/>
      <c r="U143" s="51"/>
      <c r="V143" s="51"/>
      <c r="W143" s="6"/>
      <c r="X143" s="6"/>
      <c r="Y143" s="6"/>
      <c r="Z143" s="6"/>
    </row>
    <row r="144" spans="1:26" ht="15.75" customHeight="1">
      <c r="A144" s="6"/>
      <c r="B144" s="6"/>
      <c r="C144" s="6"/>
      <c r="D144" s="6"/>
      <c r="E144" s="49"/>
      <c r="F144" s="49"/>
      <c r="G144" s="49"/>
      <c r="H144" s="49"/>
      <c r="I144" s="6"/>
      <c r="J144" s="6"/>
      <c r="K144" s="6"/>
      <c r="L144" s="6"/>
      <c r="M144" s="6"/>
      <c r="N144" s="6"/>
      <c r="O144" s="6"/>
      <c r="P144" s="6"/>
      <c r="Q144" s="50"/>
      <c r="R144" s="51"/>
      <c r="S144" s="51"/>
      <c r="T144" s="51"/>
      <c r="U144" s="51"/>
      <c r="V144" s="51"/>
      <c r="W144" s="6"/>
      <c r="X144" s="6"/>
      <c r="Y144" s="6"/>
      <c r="Z144" s="6"/>
    </row>
    <row r="145" spans="1:26" ht="15.75" customHeight="1">
      <c r="A145" s="6"/>
      <c r="B145" s="6"/>
      <c r="C145" s="6"/>
      <c r="D145" s="6"/>
      <c r="E145" s="49"/>
      <c r="F145" s="49"/>
      <c r="G145" s="49"/>
      <c r="H145" s="49"/>
      <c r="I145" s="6"/>
      <c r="J145" s="6"/>
      <c r="K145" s="6"/>
      <c r="L145" s="6"/>
      <c r="M145" s="6"/>
      <c r="N145" s="6"/>
      <c r="O145" s="6"/>
      <c r="P145" s="6"/>
      <c r="Q145" s="50"/>
      <c r="R145" s="51"/>
      <c r="S145" s="51"/>
      <c r="T145" s="51"/>
      <c r="U145" s="51"/>
      <c r="V145" s="51"/>
      <c r="W145" s="6"/>
      <c r="X145" s="6"/>
      <c r="Y145" s="6"/>
      <c r="Z145" s="6"/>
    </row>
    <row r="146" spans="1:26" ht="15.75" customHeight="1">
      <c r="A146" s="6"/>
      <c r="B146" s="6"/>
      <c r="C146" s="6"/>
      <c r="D146" s="6"/>
      <c r="E146" s="49"/>
      <c r="F146" s="49"/>
      <c r="G146" s="49"/>
      <c r="H146" s="49"/>
      <c r="I146" s="6"/>
      <c r="J146" s="6"/>
      <c r="K146" s="6"/>
      <c r="L146" s="6"/>
      <c r="M146" s="6"/>
      <c r="N146" s="6"/>
      <c r="O146" s="6"/>
      <c r="P146" s="6"/>
      <c r="Q146" s="50"/>
      <c r="R146" s="51"/>
      <c r="S146" s="51"/>
      <c r="T146" s="51"/>
      <c r="U146" s="51"/>
      <c r="V146" s="51"/>
      <c r="W146" s="6"/>
      <c r="X146" s="6"/>
      <c r="Y146" s="6"/>
      <c r="Z146" s="6"/>
    </row>
    <row r="147" spans="1:26" ht="15.75" customHeight="1">
      <c r="A147" s="6"/>
      <c r="B147" s="6"/>
      <c r="C147" s="6"/>
      <c r="D147" s="6"/>
      <c r="E147" s="49"/>
      <c r="F147" s="49"/>
      <c r="G147" s="49"/>
      <c r="H147" s="49"/>
      <c r="I147" s="6"/>
      <c r="J147" s="6"/>
      <c r="K147" s="6"/>
      <c r="L147" s="6"/>
      <c r="M147" s="6"/>
      <c r="N147" s="6"/>
      <c r="O147" s="6"/>
      <c r="P147" s="6"/>
      <c r="Q147" s="50"/>
      <c r="R147" s="51"/>
      <c r="S147" s="51"/>
      <c r="T147" s="51"/>
      <c r="U147" s="51"/>
      <c r="V147" s="51"/>
      <c r="W147" s="6"/>
      <c r="X147" s="6"/>
      <c r="Y147" s="6"/>
      <c r="Z147" s="6"/>
    </row>
    <row r="148" spans="1:26" ht="15.75" customHeight="1">
      <c r="A148" s="6"/>
      <c r="B148" s="6"/>
      <c r="C148" s="6"/>
      <c r="D148" s="6"/>
      <c r="E148" s="49"/>
      <c r="F148" s="49"/>
      <c r="G148" s="49"/>
      <c r="H148" s="49"/>
      <c r="I148" s="6"/>
      <c r="J148" s="6"/>
      <c r="K148" s="6"/>
      <c r="L148" s="6"/>
      <c r="M148" s="6"/>
      <c r="N148" s="6"/>
      <c r="O148" s="6"/>
      <c r="P148" s="6"/>
      <c r="Q148" s="50"/>
      <c r="R148" s="51"/>
      <c r="S148" s="51"/>
      <c r="T148" s="51"/>
      <c r="U148" s="51"/>
      <c r="V148" s="51"/>
      <c r="W148" s="6"/>
      <c r="X148" s="6"/>
      <c r="Y148" s="6"/>
      <c r="Z148" s="6"/>
    </row>
    <row r="149" spans="1:26" ht="15.75" customHeight="1">
      <c r="A149" s="6"/>
      <c r="B149" s="6"/>
      <c r="C149" s="6"/>
      <c r="D149" s="6"/>
      <c r="E149" s="49"/>
      <c r="F149" s="49"/>
      <c r="G149" s="49"/>
      <c r="H149" s="49"/>
      <c r="I149" s="6"/>
      <c r="J149" s="6"/>
      <c r="K149" s="6"/>
      <c r="L149" s="6"/>
      <c r="M149" s="6"/>
      <c r="N149" s="6"/>
      <c r="O149" s="6"/>
      <c r="P149" s="6"/>
      <c r="Q149" s="50"/>
      <c r="R149" s="51"/>
      <c r="S149" s="51"/>
      <c r="T149" s="51"/>
      <c r="U149" s="51"/>
      <c r="V149" s="51"/>
      <c r="W149" s="6"/>
      <c r="X149" s="6"/>
      <c r="Y149" s="6"/>
      <c r="Z149" s="6"/>
    </row>
    <row r="150" spans="1:26" ht="15.75" customHeight="1">
      <c r="A150" s="6"/>
      <c r="B150" s="6"/>
      <c r="C150" s="6"/>
      <c r="D150" s="6"/>
      <c r="E150" s="49"/>
      <c r="F150" s="49"/>
      <c r="G150" s="49"/>
      <c r="H150" s="49"/>
      <c r="I150" s="6"/>
      <c r="J150" s="6"/>
      <c r="K150" s="6"/>
      <c r="L150" s="6"/>
      <c r="M150" s="6"/>
      <c r="N150" s="6"/>
      <c r="O150" s="6"/>
      <c r="P150" s="6"/>
      <c r="Q150" s="50"/>
      <c r="R150" s="51"/>
      <c r="S150" s="51"/>
      <c r="T150" s="51"/>
      <c r="U150" s="51"/>
      <c r="V150" s="51"/>
      <c r="W150" s="6"/>
      <c r="X150" s="6"/>
      <c r="Y150" s="6"/>
      <c r="Z150" s="6"/>
    </row>
    <row r="151" spans="1:26" ht="15.75" customHeight="1">
      <c r="A151" s="6"/>
      <c r="B151" s="6"/>
      <c r="C151" s="6"/>
      <c r="D151" s="6"/>
      <c r="E151" s="49"/>
      <c r="F151" s="49"/>
      <c r="G151" s="49"/>
      <c r="H151" s="49"/>
      <c r="I151" s="6"/>
      <c r="J151" s="6"/>
      <c r="K151" s="6"/>
      <c r="L151" s="6"/>
      <c r="M151" s="6"/>
      <c r="N151" s="6"/>
      <c r="O151" s="6"/>
      <c r="P151" s="6"/>
      <c r="Q151" s="50"/>
      <c r="R151" s="51"/>
      <c r="S151" s="51"/>
      <c r="T151" s="51"/>
      <c r="U151" s="51"/>
      <c r="V151" s="51"/>
      <c r="W151" s="6"/>
      <c r="X151" s="6"/>
      <c r="Y151" s="6"/>
      <c r="Z151" s="6"/>
    </row>
    <row r="152" spans="1:26" ht="15.75" customHeight="1">
      <c r="A152" s="6"/>
      <c r="B152" s="6"/>
      <c r="C152" s="6"/>
      <c r="D152" s="6"/>
      <c r="E152" s="49"/>
      <c r="F152" s="49"/>
      <c r="G152" s="49"/>
      <c r="H152" s="49"/>
      <c r="I152" s="6"/>
      <c r="J152" s="6"/>
      <c r="K152" s="6"/>
      <c r="L152" s="6"/>
      <c r="M152" s="6"/>
      <c r="N152" s="6"/>
      <c r="O152" s="6"/>
      <c r="P152" s="6"/>
      <c r="Q152" s="50"/>
      <c r="R152" s="51"/>
      <c r="S152" s="51"/>
      <c r="T152" s="51"/>
      <c r="U152" s="51"/>
      <c r="V152" s="51"/>
      <c r="W152" s="6"/>
      <c r="X152" s="6"/>
      <c r="Y152" s="6"/>
      <c r="Z152" s="6"/>
    </row>
    <row r="153" spans="1:26" ht="15.75" customHeight="1">
      <c r="A153" s="6"/>
      <c r="B153" s="6"/>
      <c r="C153" s="6"/>
      <c r="D153" s="6"/>
      <c r="E153" s="49"/>
      <c r="F153" s="49"/>
      <c r="G153" s="49"/>
      <c r="H153" s="49"/>
      <c r="I153" s="6"/>
      <c r="J153" s="6"/>
      <c r="K153" s="6"/>
      <c r="L153" s="6"/>
      <c r="M153" s="6"/>
      <c r="N153" s="6"/>
      <c r="O153" s="6"/>
      <c r="P153" s="6"/>
      <c r="Q153" s="50"/>
      <c r="R153" s="51"/>
      <c r="S153" s="51"/>
      <c r="T153" s="51"/>
      <c r="U153" s="51"/>
      <c r="V153" s="51"/>
      <c r="W153" s="6"/>
      <c r="X153" s="6"/>
      <c r="Y153" s="6"/>
      <c r="Z153" s="6"/>
    </row>
    <row r="154" spans="1:26" ht="15.75" customHeight="1">
      <c r="A154" s="6"/>
      <c r="B154" s="6"/>
      <c r="C154" s="6"/>
      <c r="D154" s="6"/>
      <c r="E154" s="49"/>
      <c r="F154" s="49"/>
      <c r="G154" s="49"/>
      <c r="H154" s="49"/>
      <c r="I154" s="6"/>
      <c r="J154" s="6"/>
      <c r="K154" s="6"/>
      <c r="L154" s="6"/>
      <c r="M154" s="6"/>
      <c r="N154" s="6"/>
      <c r="O154" s="6"/>
      <c r="P154" s="6"/>
      <c r="Q154" s="50"/>
      <c r="R154" s="51"/>
      <c r="S154" s="51"/>
      <c r="T154" s="51"/>
      <c r="U154" s="51"/>
      <c r="V154" s="51"/>
      <c r="W154" s="6"/>
      <c r="X154" s="6"/>
      <c r="Y154" s="6"/>
      <c r="Z154" s="6"/>
    </row>
    <row r="155" spans="1:26" ht="15.75" customHeight="1">
      <c r="A155" s="6"/>
      <c r="B155" s="6"/>
      <c r="C155" s="6"/>
      <c r="D155" s="6"/>
      <c r="E155" s="49"/>
      <c r="F155" s="49"/>
      <c r="G155" s="49"/>
      <c r="H155" s="49"/>
      <c r="I155" s="6"/>
      <c r="J155" s="6"/>
      <c r="K155" s="6"/>
      <c r="L155" s="6"/>
      <c r="M155" s="6"/>
      <c r="N155" s="6"/>
      <c r="O155" s="6"/>
      <c r="P155" s="6"/>
      <c r="Q155" s="50"/>
      <c r="R155" s="51"/>
      <c r="S155" s="51"/>
      <c r="T155" s="51"/>
      <c r="U155" s="51"/>
      <c r="V155" s="51"/>
      <c r="W155" s="6"/>
      <c r="X155" s="6"/>
      <c r="Y155" s="6"/>
      <c r="Z155" s="6"/>
    </row>
    <row r="156" spans="1:26" ht="15.75" customHeight="1">
      <c r="A156" s="6"/>
      <c r="B156" s="6"/>
      <c r="C156" s="6"/>
      <c r="D156" s="6"/>
      <c r="E156" s="49"/>
      <c r="F156" s="49"/>
      <c r="G156" s="49"/>
      <c r="H156" s="49"/>
      <c r="I156" s="6"/>
      <c r="J156" s="6"/>
      <c r="K156" s="6"/>
      <c r="L156" s="6"/>
      <c r="M156" s="6"/>
      <c r="N156" s="6"/>
      <c r="O156" s="6"/>
      <c r="P156" s="6"/>
      <c r="Q156" s="50"/>
      <c r="R156" s="51"/>
      <c r="S156" s="51"/>
      <c r="T156" s="51"/>
      <c r="U156" s="51"/>
      <c r="V156" s="51"/>
      <c r="W156" s="6"/>
      <c r="X156" s="6"/>
      <c r="Y156" s="6"/>
      <c r="Z156" s="6"/>
    </row>
    <row r="157" spans="1:26" ht="15.75" customHeight="1">
      <c r="A157" s="6"/>
      <c r="B157" s="6"/>
      <c r="C157" s="6"/>
      <c r="D157" s="6"/>
      <c r="E157" s="49"/>
      <c r="F157" s="49"/>
      <c r="G157" s="49"/>
      <c r="H157" s="49"/>
      <c r="I157" s="6"/>
      <c r="J157" s="6"/>
      <c r="K157" s="6"/>
      <c r="L157" s="6"/>
      <c r="M157" s="6"/>
      <c r="N157" s="6"/>
      <c r="O157" s="6"/>
      <c r="P157" s="6"/>
      <c r="Q157" s="50"/>
      <c r="R157" s="51"/>
      <c r="S157" s="51"/>
      <c r="T157" s="51"/>
      <c r="U157" s="51"/>
      <c r="V157" s="51"/>
      <c r="W157" s="6"/>
      <c r="X157" s="6"/>
      <c r="Y157" s="6"/>
      <c r="Z157" s="6"/>
    </row>
    <row r="158" spans="1:26" ht="15.75" customHeight="1">
      <c r="A158" s="6"/>
      <c r="B158" s="6"/>
      <c r="C158" s="6"/>
      <c r="D158" s="6"/>
      <c r="E158" s="49"/>
      <c r="F158" s="49"/>
      <c r="G158" s="49"/>
      <c r="H158" s="49"/>
      <c r="I158" s="6"/>
      <c r="J158" s="6"/>
      <c r="K158" s="6"/>
      <c r="L158" s="6"/>
      <c r="M158" s="6"/>
      <c r="N158" s="6"/>
      <c r="O158" s="6"/>
      <c r="P158" s="6"/>
      <c r="Q158" s="50"/>
      <c r="R158" s="51"/>
      <c r="S158" s="51"/>
      <c r="T158" s="51"/>
      <c r="U158" s="51"/>
      <c r="V158" s="51"/>
      <c r="W158" s="6"/>
      <c r="X158" s="6"/>
      <c r="Y158" s="6"/>
      <c r="Z158" s="6"/>
    </row>
    <row r="159" spans="1:26" ht="15.75" customHeight="1">
      <c r="A159" s="6"/>
      <c r="B159" s="6"/>
      <c r="C159" s="6"/>
      <c r="D159" s="6"/>
      <c r="E159" s="49"/>
      <c r="F159" s="49"/>
      <c r="G159" s="49"/>
      <c r="H159" s="49"/>
      <c r="I159" s="6"/>
      <c r="J159" s="6"/>
      <c r="K159" s="6"/>
      <c r="L159" s="6"/>
      <c r="M159" s="6"/>
      <c r="N159" s="6"/>
      <c r="O159" s="6"/>
      <c r="P159" s="6"/>
      <c r="Q159" s="50"/>
      <c r="R159" s="51"/>
      <c r="S159" s="51"/>
      <c r="T159" s="51"/>
      <c r="U159" s="51"/>
      <c r="V159" s="51"/>
      <c r="W159" s="6"/>
      <c r="X159" s="6"/>
      <c r="Y159" s="6"/>
      <c r="Z159" s="6"/>
    </row>
    <row r="160" spans="1:26" ht="15.75" customHeight="1">
      <c r="A160" s="6"/>
      <c r="B160" s="6"/>
      <c r="C160" s="6"/>
      <c r="D160" s="6"/>
      <c r="E160" s="49"/>
      <c r="F160" s="49"/>
      <c r="G160" s="49"/>
      <c r="H160" s="49"/>
      <c r="I160" s="6"/>
      <c r="J160" s="6"/>
      <c r="K160" s="6"/>
      <c r="L160" s="6"/>
      <c r="M160" s="6"/>
      <c r="N160" s="6"/>
      <c r="O160" s="6"/>
      <c r="P160" s="6"/>
      <c r="Q160" s="50"/>
      <c r="R160" s="51"/>
      <c r="S160" s="51"/>
      <c r="T160" s="51"/>
      <c r="U160" s="51"/>
      <c r="V160" s="51"/>
      <c r="W160" s="6"/>
      <c r="X160" s="6"/>
      <c r="Y160" s="6"/>
      <c r="Z160" s="6"/>
    </row>
    <row r="161" spans="1:26" ht="15.75" customHeight="1">
      <c r="A161" s="6"/>
      <c r="B161" s="6"/>
      <c r="C161" s="6"/>
      <c r="D161" s="6"/>
      <c r="E161" s="49"/>
      <c r="F161" s="49"/>
      <c r="G161" s="49"/>
      <c r="H161" s="49"/>
      <c r="I161" s="6"/>
      <c r="J161" s="6"/>
      <c r="K161" s="6"/>
      <c r="L161" s="6"/>
      <c r="M161" s="6"/>
      <c r="N161" s="6"/>
      <c r="O161" s="6"/>
      <c r="P161" s="6"/>
      <c r="Q161" s="50"/>
      <c r="R161" s="51"/>
      <c r="S161" s="51"/>
      <c r="T161" s="51"/>
      <c r="U161" s="51"/>
      <c r="V161" s="51"/>
      <c r="W161" s="6"/>
      <c r="X161" s="6"/>
      <c r="Y161" s="6"/>
      <c r="Z161" s="6"/>
    </row>
    <row r="162" spans="1:26" ht="15.75" customHeight="1">
      <c r="A162" s="6"/>
      <c r="B162" s="6"/>
      <c r="C162" s="6"/>
      <c r="D162" s="6"/>
      <c r="E162" s="49"/>
      <c r="F162" s="49"/>
      <c r="G162" s="49"/>
      <c r="H162" s="49"/>
      <c r="I162" s="6"/>
      <c r="J162" s="6"/>
      <c r="K162" s="6"/>
      <c r="L162" s="6"/>
      <c r="M162" s="6"/>
      <c r="N162" s="6"/>
      <c r="O162" s="6"/>
      <c r="P162" s="6"/>
      <c r="Q162" s="50"/>
      <c r="R162" s="51"/>
      <c r="S162" s="51"/>
      <c r="T162" s="51"/>
      <c r="U162" s="51"/>
      <c r="V162" s="51"/>
      <c r="W162" s="6"/>
      <c r="X162" s="6"/>
      <c r="Y162" s="6"/>
      <c r="Z162" s="6"/>
    </row>
    <row r="163" spans="1:26" ht="15.75" customHeight="1">
      <c r="A163" s="6"/>
      <c r="B163" s="6"/>
      <c r="C163" s="6"/>
      <c r="D163" s="6"/>
      <c r="E163" s="49"/>
      <c r="F163" s="49"/>
      <c r="G163" s="49"/>
      <c r="H163" s="49"/>
      <c r="I163" s="6"/>
      <c r="J163" s="6"/>
      <c r="K163" s="6"/>
      <c r="L163" s="6"/>
      <c r="M163" s="6"/>
      <c r="N163" s="6"/>
      <c r="O163" s="6"/>
      <c r="P163" s="6"/>
      <c r="Q163" s="50"/>
      <c r="R163" s="51"/>
      <c r="S163" s="51"/>
      <c r="T163" s="51"/>
      <c r="U163" s="51"/>
      <c r="V163" s="51"/>
      <c r="W163" s="6"/>
      <c r="X163" s="6"/>
      <c r="Y163" s="6"/>
      <c r="Z163" s="6"/>
    </row>
    <row r="164" spans="1:26" ht="15.75" customHeight="1">
      <c r="A164" s="6"/>
      <c r="B164" s="6"/>
      <c r="C164" s="6"/>
      <c r="D164" s="6"/>
      <c r="E164" s="49"/>
      <c r="F164" s="49"/>
      <c r="G164" s="49"/>
      <c r="H164" s="49"/>
      <c r="I164" s="6"/>
      <c r="J164" s="6"/>
      <c r="K164" s="6"/>
      <c r="L164" s="6"/>
      <c r="M164" s="6"/>
      <c r="N164" s="6"/>
      <c r="O164" s="6"/>
      <c r="P164" s="6"/>
      <c r="Q164" s="50"/>
      <c r="R164" s="51"/>
      <c r="S164" s="51"/>
      <c r="T164" s="51"/>
      <c r="U164" s="51"/>
      <c r="V164" s="51"/>
      <c r="W164" s="6"/>
      <c r="X164" s="6"/>
      <c r="Y164" s="6"/>
      <c r="Z164" s="6"/>
    </row>
    <row r="165" spans="1:26" ht="15.75" customHeight="1">
      <c r="A165" s="6"/>
      <c r="B165" s="6"/>
      <c r="C165" s="6"/>
      <c r="D165" s="6"/>
      <c r="E165" s="49"/>
      <c r="F165" s="49"/>
      <c r="G165" s="49"/>
      <c r="H165" s="49"/>
      <c r="I165" s="6"/>
      <c r="J165" s="6"/>
      <c r="K165" s="6"/>
      <c r="L165" s="6"/>
      <c r="M165" s="6"/>
      <c r="N165" s="6"/>
      <c r="O165" s="6"/>
      <c r="P165" s="6"/>
      <c r="Q165" s="50"/>
      <c r="R165" s="51"/>
      <c r="S165" s="51"/>
      <c r="T165" s="51"/>
      <c r="U165" s="51"/>
      <c r="V165" s="51"/>
      <c r="W165" s="6"/>
      <c r="X165" s="6"/>
      <c r="Y165" s="6"/>
      <c r="Z165" s="6"/>
    </row>
    <row r="166" spans="1:26" ht="15.75" customHeight="1">
      <c r="A166" s="6"/>
      <c r="B166" s="6"/>
      <c r="C166" s="6"/>
      <c r="D166" s="6"/>
      <c r="E166" s="49"/>
      <c r="F166" s="49"/>
      <c r="G166" s="49"/>
      <c r="H166" s="49"/>
      <c r="I166" s="6"/>
      <c r="J166" s="6"/>
      <c r="K166" s="6"/>
      <c r="L166" s="6"/>
      <c r="M166" s="6"/>
      <c r="N166" s="6"/>
      <c r="O166" s="6"/>
      <c r="P166" s="6"/>
      <c r="Q166" s="50"/>
      <c r="R166" s="51"/>
      <c r="S166" s="51"/>
      <c r="T166" s="51"/>
      <c r="U166" s="51"/>
      <c r="V166" s="51"/>
      <c r="W166" s="6"/>
      <c r="X166" s="6"/>
      <c r="Y166" s="6"/>
      <c r="Z166" s="6"/>
    </row>
    <row r="167" spans="1:26" ht="15.75" customHeight="1">
      <c r="A167" s="6"/>
      <c r="B167" s="6"/>
      <c r="C167" s="6"/>
      <c r="D167" s="6"/>
      <c r="E167" s="49"/>
      <c r="F167" s="49"/>
      <c r="G167" s="49"/>
      <c r="H167" s="49"/>
      <c r="I167" s="6"/>
      <c r="J167" s="6"/>
      <c r="K167" s="6"/>
      <c r="L167" s="6"/>
      <c r="M167" s="6"/>
      <c r="N167" s="6"/>
      <c r="O167" s="6"/>
      <c r="P167" s="6"/>
      <c r="Q167" s="50"/>
      <c r="R167" s="51"/>
      <c r="S167" s="51"/>
      <c r="T167" s="51"/>
      <c r="U167" s="51"/>
      <c r="V167" s="51"/>
      <c r="W167" s="6"/>
      <c r="X167" s="6"/>
      <c r="Y167" s="6"/>
      <c r="Z167" s="6"/>
    </row>
    <row r="168" spans="1:26" ht="15.75" customHeight="1">
      <c r="A168" s="6"/>
      <c r="B168" s="6"/>
      <c r="C168" s="6"/>
      <c r="D168" s="6"/>
      <c r="E168" s="49"/>
      <c r="F168" s="49"/>
      <c r="G168" s="49"/>
      <c r="H168" s="49"/>
      <c r="I168" s="6"/>
      <c r="J168" s="6"/>
      <c r="K168" s="6"/>
      <c r="L168" s="6"/>
      <c r="M168" s="6"/>
      <c r="N168" s="6"/>
      <c r="O168" s="6"/>
      <c r="P168" s="6"/>
      <c r="Q168" s="50"/>
      <c r="R168" s="51"/>
      <c r="S168" s="51"/>
      <c r="T168" s="51"/>
      <c r="U168" s="51"/>
      <c r="V168" s="51"/>
      <c r="W168" s="6"/>
      <c r="X168" s="6"/>
      <c r="Y168" s="6"/>
      <c r="Z168" s="6"/>
    </row>
    <row r="169" spans="1:26" ht="15.75" customHeight="1">
      <c r="A169" s="6"/>
      <c r="B169" s="6"/>
      <c r="C169" s="6"/>
      <c r="D169" s="6"/>
      <c r="E169" s="49"/>
      <c r="F169" s="49"/>
      <c r="G169" s="49"/>
      <c r="H169" s="49"/>
      <c r="I169" s="6"/>
      <c r="J169" s="6"/>
      <c r="K169" s="6"/>
      <c r="L169" s="6"/>
      <c r="M169" s="6"/>
      <c r="N169" s="6"/>
      <c r="O169" s="6"/>
      <c r="P169" s="6"/>
      <c r="Q169" s="50"/>
      <c r="R169" s="51"/>
      <c r="S169" s="51"/>
      <c r="T169" s="51"/>
      <c r="U169" s="51"/>
      <c r="V169" s="51"/>
      <c r="W169" s="6"/>
      <c r="X169" s="6"/>
      <c r="Y169" s="6"/>
      <c r="Z169" s="6"/>
    </row>
    <row r="170" spans="1:26" ht="15.75" customHeight="1">
      <c r="A170" s="6"/>
      <c r="B170" s="6"/>
      <c r="C170" s="6"/>
      <c r="D170" s="6"/>
      <c r="E170" s="49"/>
      <c r="F170" s="49"/>
      <c r="G170" s="49"/>
      <c r="H170" s="49"/>
      <c r="I170" s="6"/>
      <c r="J170" s="6"/>
      <c r="K170" s="6"/>
      <c r="L170" s="6"/>
      <c r="M170" s="6"/>
      <c r="N170" s="6"/>
      <c r="O170" s="6"/>
      <c r="P170" s="6"/>
      <c r="Q170" s="50"/>
      <c r="R170" s="51"/>
      <c r="S170" s="51"/>
      <c r="T170" s="51"/>
      <c r="U170" s="51"/>
      <c r="V170" s="51"/>
      <c r="W170" s="6"/>
      <c r="X170" s="6"/>
      <c r="Y170" s="6"/>
      <c r="Z170" s="6"/>
    </row>
    <row r="171" spans="1:26" ht="15.75" customHeight="1">
      <c r="A171" s="6"/>
      <c r="B171" s="6"/>
      <c r="C171" s="6"/>
      <c r="D171" s="6"/>
      <c r="E171" s="49"/>
      <c r="F171" s="49"/>
      <c r="G171" s="49"/>
      <c r="H171" s="49"/>
      <c r="I171" s="6"/>
      <c r="J171" s="6"/>
      <c r="K171" s="6"/>
      <c r="L171" s="6"/>
      <c r="M171" s="6"/>
      <c r="N171" s="6"/>
      <c r="O171" s="6"/>
      <c r="P171" s="6"/>
      <c r="Q171" s="50"/>
      <c r="R171" s="51"/>
      <c r="S171" s="51"/>
      <c r="T171" s="51"/>
      <c r="U171" s="51"/>
      <c r="V171" s="51"/>
      <c r="W171" s="6"/>
      <c r="X171" s="6"/>
      <c r="Y171" s="6"/>
      <c r="Z171" s="6"/>
    </row>
    <row r="172" spans="1:26" ht="15.75" customHeight="1">
      <c r="A172" s="6"/>
      <c r="B172" s="6"/>
      <c r="C172" s="6"/>
      <c r="D172" s="6"/>
      <c r="E172" s="49"/>
      <c r="F172" s="49"/>
      <c r="G172" s="49"/>
      <c r="H172" s="49"/>
      <c r="I172" s="6"/>
      <c r="J172" s="6"/>
      <c r="K172" s="6"/>
      <c r="L172" s="6"/>
      <c r="M172" s="6"/>
      <c r="N172" s="6"/>
      <c r="O172" s="6"/>
      <c r="P172" s="6"/>
      <c r="Q172" s="50"/>
      <c r="R172" s="51"/>
      <c r="S172" s="51"/>
      <c r="T172" s="51"/>
      <c r="U172" s="51"/>
      <c r="V172" s="51"/>
      <c r="W172" s="6"/>
      <c r="X172" s="6"/>
      <c r="Y172" s="6"/>
      <c r="Z172" s="6"/>
    </row>
    <row r="173" spans="1:26" ht="15.75" customHeight="1">
      <c r="A173" s="6"/>
      <c r="B173" s="6"/>
      <c r="C173" s="6"/>
      <c r="D173" s="6"/>
      <c r="E173" s="49"/>
      <c r="F173" s="49"/>
      <c r="G173" s="49"/>
      <c r="H173" s="49"/>
      <c r="I173" s="6"/>
      <c r="J173" s="6"/>
      <c r="K173" s="6"/>
      <c r="L173" s="6"/>
      <c r="M173" s="6"/>
      <c r="N173" s="6"/>
      <c r="O173" s="6"/>
      <c r="P173" s="6"/>
      <c r="Q173" s="50"/>
      <c r="R173" s="51"/>
      <c r="S173" s="51"/>
      <c r="T173" s="51"/>
      <c r="U173" s="51"/>
      <c r="V173" s="51"/>
      <c r="W173" s="6"/>
      <c r="X173" s="6"/>
      <c r="Y173" s="6"/>
      <c r="Z173" s="6"/>
    </row>
    <row r="174" spans="1:26" ht="15.75" customHeight="1">
      <c r="A174" s="6"/>
      <c r="B174" s="6"/>
      <c r="C174" s="6"/>
      <c r="D174" s="6"/>
      <c r="E174" s="49"/>
      <c r="F174" s="49"/>
      <c r="G174" s="49"/>
      <c r="H174" s="49"/>
      <c r="I174" s="6"/>
      <c r="J174" s="6"/>
      <c r="K174" s="6"/>
      <c r="L174" s="6"/>
      <c r="M174" s="6"/>
      <c r="N174" s="6"/>
      <c r="O174" s="6"/>
      <c r="P174" s="6"/>
      <c r="Q174" s="50"/>
      <c r="R174" s="51"/>
      <c r="S174" s="51"/>
      <c r="T174" s="51"/>
      <c r="U174" s="51"/>
      <c r="V174" s="51"/>
      <c r="W174" s="6"/>
      <c r="X174" s="6"/>
      <c r="Y174" s="6"/>
      <c r="Z174" s="6"/>
    </row>
    <row r="175" spans="1:26" ht="15.75" customHeight="1">
      <c r="A175" s="6"/>
      <c r="B175" s="6"/>
      <c r="C175" s="6"/>
      <c r="D175" s="6"/>
      <c r="E175" s="49"/>
      <c r="F175" s="49"/>
      <c r="G175" s="49"/>
      <c r="H175" s="49"/>
      <c r="I175" s="6"/>
      <c r="J175" s="6"/>
      <c r="K175" s="6"/>
      <c r="L175" s="6"/>
      <c r="M175" s="6"/>
      <c r="N175" s="6"/>
      <c r="O175" s="6"/>
      <c r="P175" s="6"/>
      <c r="Q175" s="50"/>
      <c r="R175" s="51"/>
      <c r="S175" s="51"/>
      <c r="T175" s="51"/>
      <c r="U175" s="51"/>
      <c r="V175" s="51"/>
      <c r="W175" s="6"/>
      <c r="X175" s="6"/>
      <c r="Y175" s="6"/>
      <c r="Z175" s="6"/>
    </row>
    <row r="176" spans="1:26" ht="15.75" customHeight="1">
      <c r="A176" s="6"/>
      <c r="B176" s="6"/>
      <c r="C176" s="6"/>
      <c r="D176" s="6"/>
      <c r="E176" s="49"/>
      <c r="F176" s="49"/>
      <c r="G176" s="49"/>
      <c r="H176" s="49"/>
      <c r="I176" s="6"/>
      <c r="J176" s="6"/>
      <c r="K176" s="6"/>
      <c r="L176" s="6"/>
      <c r="M176" s="6"/>
      <c r="N176" s="6"/>
      <c r="O176" s="6"/>
      <c r="P176" s="6"/>
      <c r="Q176" s="50"/>
      <c r="R176" s="51"/>
      <c r="S176" s="51"/>
      <c r="T176" s="51"/>
      <c r="U176" s="51"/>
      <c r="V176" s="51"/>
      <c r="W176" s="6"/>
      <c r="X176" s="6"/>
      <c r="Y176" s="6"/>
      <c r="Z176" s="6"/>
    </row>
    <row r="177" spans="1:26" ht="15.75" customHeight="1">
      <c r="A177" s="6"/>
      <c r="B177" s="6"/>
      <c r="C177" s="6"/>
      <c r="D177" s="6"/>
      <c r="E177" s="49"/>
      <c r="F177" s="49"/>
      <c r="G177" s="49"/>
      <c r="H177" s="49"/>
      <c r="I177" s="6"/>
      <c r="J177" s="6"/>
      <c r="K177" s="6"/>
      <c r="L177" s="6"/>
      <c r="M177" s="6"/>
      <c r="N177" s="6"/>
      <c r="O177" s="6"/>
      <c r="P177" s="6"/>
      <c r="Q177" s="50"/>
      <c r="R177" s="51"/>
      <c r="S177" s="51"/>
      <c r="T177" s="51"/>
      <c r="U177" s="51"/>
      <c r="V177" s="51"/>
      <c r="W177" s="6"/>
      <c r="X177" s="6"/>
      <c r="Y177" s="6"/>
      <c r="Z177" s="6"/>
    </row>
    <row r="178" spans="1:26" ht="15.75" customHeight="1">
      <c r="A178" s="6"/>
      <c r="B178" s="6"/>
      <c r="C178" s="6"/>
      <c r="D178" s="6"/>
      <c r="E178" s="49"/>
      <c r="F178" s="49"/>
      <c r="G178" s="49"/>
      <c r="H178" s="49"/>
      <c r="I178" s="6"/>
      <c r="J178" s="6"/>
      <c r="K178" s="6"/>
      <c r="L178" s="6"/>
      <c r="M178" s="6"/>
      <c r="N178" s="6"/>
      <c r="O178" s="6"/>
      <c r="P178" s="6"/>
      <c r="Q178" s="50"/>
      <c r="R178" s="51"/>
      <c r="S178" s="51"/>
      <c r="T178" s="51"/>
      <c r="U178" s="51"/>
      <c r="V178" s="51"/>
      <c r="W178" s="6"/>
      <c r="X178" s="6"/>
      <c r="Y178" s="6"/>
      <c r="Z178" s="6"/>
    </row>
    <row r="179" spans="1:26" ht="15.75" customHeight="1">
      <c r="A179" s="6"/>
      <c r="B179" s="6"/>
      <c r="C179" s="6"/>
      <c r="D179" s="6"/>
      <c r="E179" s="49"/>
      <c r="F179" s="49"/>
      <c r="G179" s="49"/>
      <c r="H179" s="49"/>
      <c r="I179" s="6"/>
      <c r="J179" s="6"/>
      <c r="K179" s="6"/>
      <c r="L179" s="6"/>
      <c r="M179" s="6"/>
      <c r="N179" s="6"/>
      <c r="O179" s="6"/>
      <c r="P179" s="6"/>
      <c r="Q179" s="50"/>
      <c r="R179" s="51"/>
      <c r="S179" s="51"/>
      <c r="T179" s="51"/>
      <c r="U179" s="51"/>
      <c r="V179" s="51"/>
      <c r="W179" s="6"/>
      <c r="X179" s="6"/>
      <c r="Y179" s="6"/>
      <c r="Z179" s="6"/>
    </row>
    <row r="180" spans="1:26" ht="15.75" customHeight="1">
      <c r="A180" s="6"/>
      <c r="B180" s="6"/>
      <c r="C180" s="6"/>
      <c r="D180" s="6"/>
      <c r="E180" s="49"/>
      <c r="F180" s="49"/>
      <c r="G180" s="49"/>
      <c r="H180" s="49"/>
      <c r="I180" s="6"/>
      <c r="J180" s="6"/>
      <c r="K180" s="6"/>
      <c r="L180" s="6"/>
      <c r="M180" s="6"/>
      <c r="N180" s="6"/>
      <c r="O180" s="6"/>
      <c r="P180" s="6"/>
      <c r="Q180" s="50"/>
      <c r="R180" s="51"/>
      <c r="S180" s="51"/>
      <c r="T180" s="51"/>
      <c r="U180" s="51"/>
      <c r="V180" s="51"/>
      <c r="W180" s="6"/>
      <c r="X180" s="6"/>
      <c r="Y180" s="6"/>
      <c r="Z180" s="6"/>
    </row>
    <row r="181" spans="1:26" ht="15.75" customHeight="1">
      <c r="A181" s="6"/>
      <c r="B181" s="6"/>
      <c r="C181" s="6"/>
      <c r="D181" s="6"/>
      <c r="E181" s="49"/>
      <c r="F181" s="49"/>
      <c r="G181" s="49"/>
      <c r="H181" s="49"/>
      <c r="I181" s="6"/>
      <c r="J181" s="6"/>
      <c r="K181" s="6"/>
      <c r="L181" s="6"/>
      <c r="M181" s="6"/>
      <c r="N181" s="6"/>
      <c r="O181" s="6"/>
      <c r="P181" s="6"/>
      <c r="Q181" s="50"/>
      <c r="R181" s="51"/>
      <c r="S181" s="51"/>
      <c r="T181" s="51"/>
      <c r="U181" s="51"/>
      <c r="V181" s="51"/>
      <c r="W181" s="6"/>
      <c r="X181" s="6"/>
      <c r="Y181" s="6"/>
      <c r="Z181" s="6"/>
    </row>
    <row r="182" spans="1:26" ht="15.75" customHeight="1">
      <c r="A182" s="6"/>
      <c r="B182" s="6"/>
      <c r="C182" s="6"/>
      <c r="D182" s="6"/>
      <c r="E182" s="49"/>
      <c r="F182" s="49"/>
      <c r="G182" s="49"/>
      <c r="H182" s="49"/>
      <c r="I182" s="6"/>
      <c r="J182" s="6"/>
      <c r="K182" s="6"/>
      <c r="L182" s="6"/>
      <c r="M182" s="6"/>
      <c r="N182" s="6"/>
      <c r="O182" s="6"/>
      <c r="P182" s="6"/>
      <c r="Q182" s="50"/>
      <c r="R182" s="51"/>
      <c r="S182" s="51"/>
      <c r="T182" s="51"/>
      <c r="U182" s="51"/>
      <c r="V182" s="51"/>
      <c r="W182" s="6"/>
      <c r="X182" s="6"/>
      <c r="Y182" s="6"/>
      <c r="Z182" s="6"/>
    </row>
    <row r="183" spans="1:26" ht="15.75" customHeight="1">
      <c r="A183" s="6"/>
      <c r="B183" s="6"/>
      <c r="C183" s="6"/>
      <c r="D183" s="6"/>
      <c r="E183" s="49"/>
      <c r="F183" s="49"/>
      <c r="G183" s="49"/>
      <c r="H183" s="49"/>
      <c r="I183" s="6"/>
      <c r="J183" s="6"/>
      <c r="K183" s="6"/>
      <c r="L183" s="6"/>
      <c r="M183" s="6"/>
      <c r="N183" s="6"/>
      <c r="O183" s="6"/>
      <c r="P183" s="6"/>
      <c r="Q183" s="50"/>
      <c r="R183" s="51"/>
      <c r="S183" s="51"/>
      <c r="T183" s="51"/>
      <c r="U183" s="51"/>
      <c r="V183" s="51"/>
      <c r="W183" s="6"/>
      <c r="X183" s="6"/>
      <c r="Y183" s="6"/>
      <c r="Z183" s="6"/>
    </row>
    <row r="184" spans="1:26" ht="15.75" customHeight="1">
      <c r="A184" s="6"/>
      <c r="B184" s="6"/>
      <c r="C184" s="6"/>
      <c r="D184" s="6"/>
      <c r="E184" s="49"/>
      <c r="F184" s="49"/>
      <c r="G184" s="49"/>
      <c r="H184" s="49"/>
      <c r="I184" s="6"/>
      <c r="J184" s="6"/>
      <c r="K184" s="6"/>
      <c r="L184" s="6"/>
      <c r="M184" s="6"/>
      <c r="N184" s="6"/>
      <c r="O184" s="6"/>
      <c r="P184" s="6"/>
      <c r="Q184" s="50"/>
      <c r="R184" s="51"/>
      <c r="S184" s="51"/>
      <c r="T184" s="51"/>
      <c r="U184" s="51"/>
      <c r="V184" s="51"/>
      <c r="W184" s="6"/>
      <c r="X184" s="6"/>
      <c r="Y184" s="6"/>
      <c r="Z184" s="6"/>
    </row>
    <row r="185" spans="1:26" ht="15.75" customHeight="1">
      <c r="A185" s="6"/>
      <c r="B185" s="6"/>
      <c r="C185" s="6"/>
      <c r="D185" s="6"/>
      <c r="E185" s="49"/>
      <c r="F185" s="49"/>
      <c r="G185" s="49"/>
      <c r="H185" s="49"/>
      <c r="I185" s="6"/>
      <c r="J185" s="6"/>
      <c r="K185" s="6"/>
      <c r="L185" s="6"/>
      <c r="M185" s="6"/>
      <c r="N185" s="6"/>
      <c r="O185" s="6"/>
      <c r="P185" s="6"/>
      <c r="Q185" s="50"/>
      <c r="R185" s="51"/>
      <c r="S185" s="51"/>
      <c r="T185" s="51"/>
      <c r="U185" s="51"/>
      <c r="V185" s="51"/>
      <c r="W185" s="6"/>
      <c r="X185" s="6"/>
      <c r="Y185" s="6"/>
      <c r="Z185" s="6"/>
    </row>
    <row r="186" spans="1:26" ht="15.75" customHeight="1">
      <c r="A186" s="6"/>
      <c r="B186" s="6"/>
      <c r="C186" s="6"/>
      <c r="D186" s="6"/>
      <c r="E186" s="49"/>
      <c r="F186" s="49"/>
      <c r="G186" s="49"/>
      <c r="H186" s="49"/>
      <c r="I186" s="6"/>
      <c r="J186" s="6"/>
      <c r="K186" s="6"/>
      <c r="L186" s="6"/>
      <c r="M186" s="6"/>
      <c r="N186" s="6"/>
      <c r="O186" s="6"/>
      <c r="P186" s="6"/>
      <c r="Q186" s="50"/>
      <c r="R186" s="51"/>
      <c r="S186" s="51"/>
      <c r="T186" s="51"/>
      <c r="U186" s="51"/>
      <c r="V186" s="51"/>
      <c r="W186" s="6"/>
      <c r="X186" s="6"/>
      <c r="Y186" s="6"/>
      <c r="Z186" s="6"/>
    </row>
    <row r="187" spans="1:26" ht="15.75" customHeight="1">
      <c r="A187" s="6"/>
      <c r="B187" s="6"/>
      <c r="C187" s="6"/>
      <c r="D187" s="6"/>
      <c r="E187" s="49"/>
      <c r="F187" s="49"/>
      <c r="G187" s="49"/>
      <c r="H187" s="49"/>
      <c r="I187" s="6"/>
      <c r="J187" s="6"/>
      <c r="K187" s="6"/>
      <c r="L187" s="6"/>
      <c r="M187" s="6"/>
      <c r="N187" s="6"/>
      <c r="O187" s="6"/>
      <c r="P187" s="6"/>
      <c r="Q187" s="50"/>
      <c r="R187" s="51"/>
      <c r="S187" s="51"/>
      <c r="T187" s="51"/>
      <c r="U187" s="51"/>
      <c r="V187" s="51"/>
      <c r="W187" s="6"/>
      <c r="X187" s="6"/>
      <c r="Y187" s="6"/>
      <c r="Z187" s="6"/>
    </row>
    <row r="188" spans="1:26" ht="15.75" customHeight="1">
      <c r="A188" s="6"/>
      <c r="B188" s="6"/>
      <c r="C188" s="6"/>
      <c r="D188" s="6"/>
      <c r="E188" s="49"/>
      <c r="F188" s="49"/>
      <c r="G188" s="49"/>
      <c r="H188" s="49"/>
      <c r="I188" s="6"/>
      <c r="J188" s="6"/>
      <c r="K188" s="6"/>
      <c r="L188" s="6"/>
      <c r="M188" s="6"/>
      <c r="N188" s="6"/>
      <c r="O188" s="6"/>
      <c r="P188" s="6"/>
      <c r="Q188" s="50"/>
      <c r="R188" s="51"/>
      <c r="S188" s="51"/>
      <c r="T188" s="51"/>
      <c r="U188" s="51"/>
      <c r="V188" s="51"/>
      <c r="W188" s="6"/>
      <c r="X188" s="6"/>
      <c r="Y188" s="6"/>
      <c r="Z188" s="6"/>
    </row>
    <row r="189" spans="1:26" ht="15.75" customHeight="1">
      <c r="A189" s="6"/>
      <c r="B189" s="6"/>
      <c r="C189" s="6"/>
      <c r="D189" s="6"/>
      <c r="E189" s="49"/>
      <c r="F189" s="49"/>
      <c r="G189" s="49"/>
      <c r="H189" s="49"/>
      <c r="I189" s="6"/>
      <c r="J189" s="6"/>
      <c r="K189" s="6"/>
      <c r="L189" s="6"/>
      <c r="M189" s="6"/>
      <c r="N189" s="6"/>
      <c r="O189" s="6"/>
      <c r="P189" s="6"/>
      <c r="Q189" s="50"/>
      <c r="R189" s="51"/>
      <c r="S189" s="51"/>
      <c r="T189" s="51"/>
      <c r="U189" s="51"/>
      <c r="V189" s="51"/>
      <c r="W189" s="6"/>
      <c r="X189" s="6"/>
      <c r="Y189" s="6"/>
      <c r="Z189" s="6"/>
    </row>
    <row r="190" spans="1:26" ht="15.75" customHeight="1">
      <c r="A190" s="6"/>
      <c r="B190" s="6"/>
      <c r="C190" s="6"/>
      <c r="D190" s="6"/>
      <c r="E190" s="49"/>
      <c r="F190" s="49"/>
      <c r="G190" s="49"/>
      <c r="H190" s="49"/>
      <c r="I190" s="6"/>
      <c r="J190" s="6"/>
      <c r="K190" s="6"/>
      <c r="L190" s="6"/>
      <c r="M190" s="6"/>
      <c r="N190" s="6"/>
      <c r="O190" s="6"/>
      <c r="P190" s="6"/>
      <c r="Q190" s="50"/>
      <c r="R190" s="51"/>
      <c r="S190" s="51"/>
      <c r="T190" s="51"/>
      <c r="U190" s="51"/>
      <c r="V190" s="51"/>
      <c r="W190" s="6"/>
      <c r="X190" s="6"/>
      <c r="Y190" s="6"/>
      <c r="Z190" s="6"/>
    </row>
    <row r="191" spans="1:26" ht="15.75" customHeight="1">
      <c r="A191" s="6"/>
      <c r="B191" s="6"/>
      <c r="C191" s="6"/>
      <c r="D191" s="6"/>
      <c r="E191" s="49"/>
      <c r="F191" s="49"/>
      <c r="G191" s="49"/>
      <c r="H191" s="49"/>
      <c r="I191" s="6"/>
      <c r="J191" s="6"/>
      <c r="K191" s="6"/>
      <c r="L191" s="6"/>
      <c r="M191" s="6"/>
      <c r="N191" s="6"/>
      <c r="O191" s="6"/>
      <c r="P191" s="6"/>
      <c r="Q191" s="50"/>
      <c r="R191" s="51"/>
      <c r="S191" s="51"/>
      <c r="T191" s="51"/>
      <c r="U191" s="51"/>
      <c r="V191" s="51"/>
      <c r="W191" s="6"/>
      <c r="X191" s="6"/>
      <c r="Y191" s="6"/>
      <c r="Z191" s="6"/>
    </row>
    <row r="192" spans="1:26" ht="15.75" customHeight="1">
      <c r="A192" s="6"/>
      <c r="B192" s="6"/>
      <c r="C192" s="6"/>
      <c r="D192" s="6"/>
      <c r="E192" s="49"/>
      <c r="F192" s="49"/>
      <c r="G192" s="49"/>
      <c r="H192" s="49"/>
      <c r="I192" s="6"/>
      <c r="J192" s="6"/>
      <c r="K192" s="6"/>
      <c r="L192" s="6"/>
      <c r="M192" s="6"/>
      <c r="N192" s="6"/>
      <c r="O192" s="6"/>
      <c r="P192" s="6"/>
      <c r="Q192" s="50"/>
      <c r="R192" s="51"/>
      <c r="S192" s="51"/>
      <c r="T192" s="51"/>
      <c r="U192" s="51"/>
      <c r="V192" s="51"/>
      <c r="W192" s="6"/>
      <c r="X192" s="6"/>
      <c r="Y192" s="6"/>
      <c r="Z192" s="6"/>
    </row>
    <row r="193" spans="1:26" ht="15.75" customHeight="1">
      <c r="A193" s="6"/>
      <c r="B193" s="6"/>
      <c r="C193" s="6"/>
      <c r="D193" s="6"/>
      <c r="E193" s="49"/>
      <c r="F193" s="49"/>
      <c r="G193" s="49"/>
      <c r="H193" s="49"/>
      <c r="I193" s="6"/>
      <c r="J193" s="6"/>
      <c r="K193" s="6"/>
      <c r="L193" s="6"/>
      <c r="M193" s="6"/>
      <c r="N193" s="6"/>
      <c r="O193" s="6"/>
      <c r="P193" s="6"/>
      <c r="Q193" s="50"/>
      <c r="R193" s="51"/>
      <c r="S193" s="51"/>
      <c r="T193" s="51"/>
      <c r="U193" s="51"/>
      <c r="V193" s="51"/>
      <c r="W193" s="6"/>
      <c r="X193" s="6"/>
      <c r="Y193" s="6"/>
      <c r="Z193" s="6"/>
    </row>
    <row r="194" spans="1:26" ht="15.75" customHeight="1">
      <c r="A194" s="6"/>
      <c r="B194" s="6"/>
      <c r="C194" s="6"/>
      <c r="D194" s="6"/>
      <c r="E194" s="49"/>
      <c r="F194" s="49"/>
      <c r="G194" s="49"/>
      <c r="H194" s="49"/>
      <c r="I194" s="6"/>
      <c r="J194" s="6"/>
      <c r="K194" s="6"/>
      <c r="L194" s="6"/>
      <c r="M194" s="6"/>
      <c r="N194" s="6"/>
      <c r="O194" s="6"/>
      <c r="P194" s="6"/>
      <c r="Q194" s="50"/>
      <c r="R194" s="51"/>
      <c r="S194" s="51"/>
      <c r="T194" s="51"/>
      <c r="U194" s="51"/>
      <c r="V194" s="51"/>
      <c r="W194" s="6"/>
      <c r="X194" s="6"/>
      <c r="Y194" s="6"/>
      <c r="Z194" s="6"/>
    </row>
    <row r="195" spans="1:26" ht="15.75" customHeight="1">
      <c r="A195" s="6"/>
      <c r="B195" s="6"/>
      <c r="C195" s="6"/>
      <c r="D195" s="6"/>
      <c r="E195" s="49"/>
      <c r="F195" s="49"/>
      <c r="G195" s="49"/>
      <c r="H195" s="49"/>
      <c r="I195" s="6"/>
      <c r="J195" s="6"/>
      <c r="K195" s="6"/>
      <c r="L195" s="6"/>
      <c r="M195" s="6"/>
      <c r="N195" s="6"/>
      <c r="O195" s="6"/>
      <c r="P195" s="6"/>
      <c r="Q195" s="50"/>
      <c r="R195" s="51"/>
      <c r="S195" s="51"/>
      <c r="T195" s="51"/>
      <c r="U195" s="51"/>
      <c r="V195" s="51"/>
      <c r="W195" s="6"/>
      <c r="X195" s="6"/>
      <c r="Y195" s="6"/>
      <c r="Z195" s="6"/>
    </row>
    <row r="196" spans="1:26" ht="15.75" customHeight="1">
      <c r="A196" s="6"/>
      <c r="B196" s="6"/>
      <c r="C196" s="6"/>
      <c r="D196" s="6"/>
      <c r="E196" s="49"/>
      <c r="F196" s="49"/>
      <c r="G196" s="49"/>
      <c r="H196" s="49"/>
      <c r="I196" s="6"/>
      <c r="J196" s="6"/>
      <c r="K196" s="6"/>
      <c r="L196" s="6"/>
      <c r="M196" s="6"/>
      <c r="N196" s="6"/>
      <c r="O196" s="6"/>
      <c r="P196" s="6"/>
      <c r="Q196" s="50"/>
      <c r="R196" s="51"/>
      <c r="S196" s="51"/>
      <c r="T196" s="51"/>
      <c r="U196" s="51"/>
      <c r="V196" s="51"/>
      <c r="W196" s="6"/>
      <c r="X196" s="6"/>
      <c r="Y196" s="6"/>
      <c r="Z196" s="6"/>
    </row>
    <row r="197" spans="1:26" ht="15.75" customHeight="1">
      <c r="A197" s="6"/>
      <c r="B197" s="6"/>
      <c r="C197" s="6"/>
      <c r="D197" s="6"/>
      <c r="E197" s="49"/>
      <c r="F197" s="49"/>
      <c r="G197" s="49"/>
      <c r="H197" s="49"/>
      <c r="I197" s="6"/>
      <c r="J197" s="6"/>
      <c r="K197" s="6"/>
      <c r="L197" s="6"/>
      <c r="M197" s="6"/>
      <c r="N197" s="6"/>
      <c r="O197" s="6"/>
      <c r="P197" s="6"/>
      <c r="Q197" s="50"/>
      <c r="R197" s="51"/>
      <c r="S197" s="51"/>
      <c r="T197" s="51"/>
      <c r="U197" s="51"/>
      <c r="V197" s="51"/>
      <c r="W197" s="6"/>
      <c r="X197" s="6"/>
      <c r="Y197" s="6"/>
      <c r="Z197" s="6"/>
    </row>
    <row r="198" spans="1:26" ht="15.75" customHeight="1">
      <c r="A198" s="6"/>
      <c r="B198" s="6"/>
      <c r="C198" s="6"/>
      <c r="D198" s="6"/>
      <c r="E198" s="49"/>
      <c r="F198" s="49"/>
      <c r="G198" s="49"/>
      <c r="H198" s="49"/>
      <c r="I198" s="6"/>
      <c r="J198" s="6"/>
      <c r="K198" s="6"/>
      <c r="L198" s="6"/>
      <c r="M198" s="6"/>
      <c r="N198" s="6"/>
      <c r="O198" s="6"/>
      <c r="P198" s="6"/>
      <c r="Q198" s="50"/>
      <c r="R198" s="51"/>
      <c r="S198" s="51"/>
      <c r="T198" s="51"/>
      <c r="U198" s="51"/>
      <c r="V198" s="51"/>
      <c r="W198" s="6"/>
      <c r="X198" s="6"/>
      <c r="Y198" s="6"/>
      <c r="Z198" s="6"/>
    </row>
    <row r="199" spans="1:26" ht="15.75" customHeight="1">
      <c r="A199" s="6"/>
      <c r="B199" s="6"/>
      <c r="C199" s="6"/>
      <c r="D199" s="6"/>
      <c r="E199" s="49"/>
      <c r="F199" s="49"/>
      <c r="G199" s="49"/>
      <c r="H199" s="49"/>
      <c r="I199" s="6"/>
      <c r="J199" s="6"/>
      <c r="K199" s="6"/>
      <c r="L199" s="6"/>
      <c r="M199" s="6"/>
      <c r="N199" s="6"/>
      <c r="O199" s="6"/>
      <c r="P199" s="6"/>
      <c r="Q199" s="50"/>
      <c r="R199" s="51"/>
      <c r="S199" s="51"/>
      <c r="T199" s="51"/>
      <c r="U199" s="51"/>
      <c r="V199" s="51"/>
      <c r="W199" s="6"/>
      <c r="X199" s="6"/>
      <c r="Y199" s="6"/>
      <c r="Z199" s="6"/>
    </row>
    <row r="200" spans="1:26" ht="15.75" customHeight="1">
      <c r="A200" s="6"/>
      <c r="B200" s="6"/>
      <c r="C200" s="6"/>
      <c r="D200" s="6"/>
      <c r="E200" s="49"/>
      <c r="F200" s="49"/>
      <c r="G200" s="49"/>
      <c r="H200" s="49"/>
      <c r="I200" s="6"/>
      <c r="J200" s="6"/>
      <c r="K200" s="6"/>
      <c r="L200" s="6"/>
      <c r="M200" s="6"/>
      <c r="N200" s="6"/>
      <c r="O200" s="6"/>
      <c r="P200" s="6"/>
      <c r="Q200" s="50"/>
      <c r="R200" s="51"/>
      <c r="S200" s="51"/>
      <c r="T200" s="51"/>
      <c r="U200" s="51"/>
      <c r="V200" s="51"/>
      <c r="W200" s="6"/>
      <c r="X200" s="6"/>
      <c r="Y200" s="6"/>
      <c r="Z200" s="6"/>
    </row>
    <row r="201" spans="1:26" ht="15.75" customHeight="1">
      <c r="A201" s="6"/>
      <c r="B201" s="6"/>
      <c r="C201" s="6"/>
      <c r="D201" s="6"/>
      <c r="E201" s="49"/>
      <c r="F201" s="49"/>
      <c r="G201" s="49"/>
      <c r="H201" s="49"/>
      <c r="I201" s="6"/>
      <c r="J201" s="6"/>
      <c r="K201" s="6"/>
      <c r="L201" s="6"/>
      <c r="M201" s="6"/>
      <c r="N201" s="6"/>
      <c r="O201" s="6"/>
      <c r="P201" s="6"/>
      <c r="Q201" s="50"/>
      <c r="R201" s="51"/>
      <c r="S201" s="51"/>
      <c r="T201" s="51"/>
      <c r="U201" s="51"/>
      <c r="V201" s="51"/>
      <c r="W201" s="6"/>
      <c r="X201" s="6"/>
      <c r="Y201" s="6"/>
      <c r="Z201" s="6"/>
    </row>
    <row r="202" spans="1:26" ht="15.75" customHeight="1">
      <c r="A202" s="6"/>
      <c r="B202" s="6"/>
      <c r="C202" s="6"/>
      <c r="D202" s="6"/>
      <c r="E202" s="49"/>
      <c r="F202" s="49"/>
      <c r="G202" s="49"/>
      <c r="H202" s="49"/>
      <c r="I202" s="6"/>
      <c r="J202" s="6"/>
      <c r="K202" s="6"/>
      <c r="L202" s="6"/>
      <c r="M202" s="6"/>
      <c r="N202" s="6"/>
      <c r="O202" s="6"/>
      <c r="P202" s="6"/>
      <c r="Q202" s="50"/>
      <c r="R202" s="51"/>
      <c r="S202" s="51"/>
      <c r="T202" s="51"/>
      <c r="U202" s="51"/>
      <c r="V202" s="51"/>
      <c r="W202" s="6"/>
      <c r="X202" s="6"/>
      <c r="Y202" s="6"/>
      <c r="Z202" s="6"/>
    </row>
    <row r="203" spans="1:26" ht="15.75" customHeight="1">
      <c r="A203" s="6"/>
      <c r="B203" s="6"/>
      <c r="C203" s="6"/>
      <c r="D203" s="6"/>
      <c r="E203" s="49"/>
      <c r="F203" s="49"/>
      <c r="G203" s="49"/>
      <c r="H203" s="49"/>
      <c r="I203" s="6"/>
      <c r="J203" s="6"/>
      <c r="K203" s="6"/>
      <c r="L203" s="6"/>
      <c r="M203" s="6"/>
      <c r="N203" s="6"/>
      <c r="O203" s="6"/>
      <c r="P203" s="6"/>
      <c r="Q203" s="50"/>
      <c r="R203" s="51"/>
      <c r="S203" s="51"/>
      <c r="T203" s="51"/>
      <c r="U203" s="51"/>
      <c r="V203" s="51"/>
      <c r="W203" s="6"/>
      <c r="X203" s="6"/>
      <c r="Y203" s="6"/>
      <c r="Z203" s="6"/>
    </row>
    <row r="204" spans="1:26" ht="15.75" customHeight="1">
      <c r="A204" s="6"/>
      <c r="B204" s="6"/>
      <c r="C204" s="6"/>
      <c r="D204" s="6"/>
      <c r="E204" s="49"/>
      <c r="F204" s="49"/>
      <c r="G204" s="49"/>
      <c r="H204" s="49"/>
      <c r="I204" s="6"/>
      <c r="J204" s="6"/>
      <c r="K204" s="6"/>
      <c r="L204" s="6"/>
      <c r="M204" s="6"/>
      <c r="N204" s="6"/>
      <c r="O204" s="6"/>
      <c r="P204" s="6"/>
      <c r="Q204" s="50"/>
      <c r="R204" s="51"/>
      <c r="S204" s="51"/>
      <c r="T204" s="51"/>
      <c r="U204" s="51"/>
      <c r="V204" s="51"/>
      <c r="W204" s="6"/>
      <c r="X204" s="6"/>
      <c r="Y204" s="6"/>
      <c r="Z204" s="6"/>
    </row>
    <row r="205" spans="1:26" ht="15.75" customHeight="1">
      <c r="A205" s="6"/>
      <c r="B205" s="6"/>
      <c r="C205" s="6"/>
      <c r="D205" s="6"/>
      <c r="E205" s="49"/>
      <c r="F205" s="49"/>
      <c r="G205" s="49"/>
      <c r="H205" s="49"/>
      <c r="I205" s="6"/>
      <c r="J205" s="6"/>
      <c r="K205" s="6"/>
      <c r="L205" s="6"/>
      <c r="M205" s="6"/>
      <c r="N205" s="6"/>
      <c r="O205" s="6"/>
      <c r="P205" s="6"/>
      <c r="Q205" s="50"/>
      <c r="R205" s="51"/>
      <c r="S205" s="51"/>
      <c r="T205" s="51"/>
      <c r="U205" s="51"/>
      <c r="V205" s="51"/>
      <c r="W205" s="6"/>
      <c r="X205" s="6"/>
      <c r="Y205" s="6"/>
      <c r="Z205" s="6"/>
    </row>
    <row r="206" spans="1:26" ht="15.75" customHeight="1">
      <c r="A206" s="6"/>
      <c r="B206" s="6"/>
      <c r="C206" s="6"/>
      <c r="D206" s="6"/>
      <c r="E206" s="49"/>
      <c r="F206" s="49"/>
      <c r="G206" s="49"/>
      <c r="H206" s="49"/>
      <c r="I206" s="6"/>
      <c r="J206" s="6"/>
      <c r="K206" s="6"/>
      <c r="L206" s="6"/>
      <c r="M206" s="6"/>
      <c r="N206" s="6"/>
      <c r="O206" s="6"/>
      <c r="P206" s="6"/>
      <c r="Q206" s="50"/>
      <c r="R206" s="51"/>
      <c r="S206" s="51"/>
      <c r="T206" s="51"/>
      <c r="U206" s="51"/>
      <c r="V206" s="51"/>
      <c r="W206" s="6"/>
      <c r="X206" s="6"/>
      <c r="Y206" s="6"/>
      <c r="Z206" s="6"/>
    </row>
    <row r="207" spans="1:26" ht="15.75" customHeight="1">
      <c r="A207" s="6"/>
      <c r="B207" s="6"/>
      <c r="C207" s="6"/>
      <c r="D207" s="6"/>
      <c r="E207" s="49"/>
      <c r="F207" s="49"/>
      <c r="G207" s="49"/>
      <c r="H207" s="49"/>
      <c r="I207" s="6"/>
      <c r="J207" s="6"/>
      <c r="K207" s="6"/>
      <c r="L207" s="6"/>
      <c r="M207" s="6"/>
      <c r="N207" s="6"/>
      <c r="O207" s="6"/>
      <c r="P207" s="6"/>
      <c r="Q207" s="50"/>
      <c r="R207" s="51"/>
      <c r="S207" s="51"/>
      <c r="T207" s="51"/>
      <c r="U207" s="51"/>
      <c r="V207" s="51"/>
      <c r="W207" s="6"/>
      <c r="X207" s="6"/>
      <c r="Y207" s="6"/>
      <c r="Z207" s="6"/>
    </row>
    <row r="208" spans="1:26" ht="15.75" customHeight="1">
      <c r="A208" s="6"/>
      <c r="B208" s="6"/>
      <c r="C208" s="6"/>
      <c r="D208" s="6"/>
      <c r="E208" s="49"/>
      <c r="F208" s="49"/>
      <c r="G208" s="49"/>
      <c r="H208" s="49"/>
      <c r="I208" s="6"/>
      <c r="J208" s="6"/>
      <c r="K208" s="6"/>
      <c r="L208" s="6"/>
      <c r="M208" s="6"/>
      <c r="N208" s="6"/>
      <c r="O208" s="6"/>
      <c r="P208" s="6"/>
      <c r="Q208" s="50"/>
      <c r="R208" s="51"/>
      <c r="S208" s="51"/>
      <c r="T208" s="51"/>
      <c r="U208" s="51"/>
      <c r="V208" s="51"/>
      <c r="W208" s="6"/>
      <c r="X208" s="6"/>
      <c r="Y208" s="6"/>
      <c r="Z208" s="6"/>
    </row>
    <row r="209" spans="1:26" ht="15.75" customHeight="1">
      <c r="A209" s="6"/>
      <c r="B209" s="6"/>
      <c r="C209" s="6"/>
      <c r="D209" s="6"/>
      <c r="E209" s="49"/>
      <c r="F209" s="49"/>
      <c r="G209" s="49"/>
      <c r="H209" s="49"/>
      <c r="I209" s="6"/>
      <c r="J209" s="6"/>
      <c r="K209" s="6"/>
      <c r="L209" s="6"/>
      <c r="M209" s="6"/>
      <c r="N209" s="6"/>
      <c r="O209" s="6"/>
      <c r="P209" s="6"/>
      <c r="Q209" s="50"/>
      <c r="R209" s="51"/>
      <c r="S209" s="51"/>
      <c r="T209" s="51"/>
      <c r="U209" s="51"/>
      <c r="V209" s="51"/>
      <c r="W209" s="6"/>
      <c r="X209" s="6"/>
      <c r="Y209" s="6"/>
      <c r="Z209" s="6"/>
    </row>
    <row r="210" spans="1:26" ht="15.75" customHeight="1">
      <c r="A210" s="6"/>
      <c r="B210" s="6"/>
      <c r="C210" s="6"/>
      <c r="D210" s="6"/>
      <c r="E210" s="49"/>
      <c r="F210" s="49"/>
      <c r="G210" s="49"/>
      <c r="H210" s="49"/>
      <c r="I210" s="6"/>
      <c r="J210" s="6"/>
      <c r="K210" s="6"/>
      <c r="L210" s="6"/>
      <c r="M210" s="6"/>
      <c r="N210" s="6"/>
      <c r="O210" s="6"/>
      <c r="P210" s="6"/>
      <c r="Q210" s="50"/>
      <c r="R210" s="51"/>
      <c r="S210" s="51"/>
      <c r="T210" s="51"/>
      <c r="U210" s="51"/>
      <c r="V210" s="51"/>
      <c r="W210" s="6"/>
      <c r="X210" s="6"/>
      <c r="Y210" s="6"/>
      <c r="Z210" s="6"/>
    </row>
    <row r="211" spans="1:26" ht="15.75" customHeight="1">
      <c r="A211" s="6"/>
      <c r="B211" s="6"/>
      <c r="C211" s="6"/>
      <c r="D211" s="6"/>
      <c r="E211" s="49"/>
      <c r="F211" s="49"/>
      <c r="G211" s="49"/>
      <c r="H211" s="49"/>
      <c r="I211" s="6"/>
      <c r="J211" s="6"/>
      <c r="K211" s="6"/>
      <c r="L211" s="6"/>
      <c r="M211" s="6"/>
      <c r="N211" s="6"/>
      <c r="O211" s="6"/>
      <c r="P211" s="6"/>
      <c r="Q211" s="50"/>
      <c r="R211" s="51"/>
      <c r="S211" s="51"/>
      <c r="T211" s="51"/>
      <c r="U211" s="51"/>
      <c r="V211" s="51"/>
      <c r="W211" s="6"/>
      <c r="X211" s="6"/>
      <c r="Y211" s="6"/>
      <c r="Z211" s="6"/>
    </row>
    <row r="212" spans="1:26" ht="15.75" customHeight="1">
      <c r="A212" s="6"/>
      <c r="B212" s="6"/>
      <c r="C212" s="6"/>
      <c r="D212" s="6"/>
      <c r="E212" s="49"/>
      <c r="F212" s="49"/>
      <c r="G212" s="49"/>
      <c r="H212" s="49"/>
      <c r="I212" s="6"/>
      <c r="J212" s="6"/>
      <c r="K212" s="6"/>
      <c r="L212" s="6"/>
      <c r="M212" s="6"/>
      <c r="N212" s="6"/>
      <c r="O212" s="6"/>
      <c r="P212" s="6"/>
      <c r="Q212" s="50"/>
      <c r="R212" s="51"/>
      <c r="S212" s="51"/>
      <c r="T212" s="51"/>
      <c r="U212" s="51"/>
      <c r="V212" s="51"/>
      <c r="W212" s="6"/>
      <c r="X212" s="6"/>
      <c r="Y212" s="6"/>
      <c r="Z212" s="6"/>
    </row>
    <row r="213" spans="1:26" ht="15.75" customHeight="1">
      <c r="A213" s="6"/>
      <c r="B213" s="6"/>
      <c r="C213" s="6"/>
      <c r="D213" s="6"/>
      <c r="E213" s="49"/>
      <c r="F213" s="49"/>
      <c r="G213" s="49"/>
      <c r="H213" s="49"/>
      <c r="I213" s="6"/>
      <c r="J213" s="6"/>
      <c r="K213" s="6"/>
      <c r="L213" s="6"/>
      <c r="M213" s="6"/>
      <c r="N213" s="6"/>
      <c r="O213" s="6"/>
      <c r="P213" s="6"/>
      <c r="Q213" s="50"/>
      <c r="R213" s="51"/>
      <c r="S213" s="51"/>
      <c r="T213" s="51"/>
      <c r="U213" s="51"/>
      <c r="V213" s="51"/>
      <c r="W213" s="6"/>
      <c r="X213" s="6"/>
      <c r="Y213" s="6"/>
      <c r="Z213" s="6"/>
    </row>
    <row r="214" spans="1:26" ht="15.75" customHeight="1">
      <c r="A214" s="6"/>
      <c r="B214" s="6"/>
      <c r="C214" s="6"/>
      <c r="D214" s="6"/>
      <c r="E214" s="49"/>
      <c r="F214" s="49"/>
      <c r="G214" s="49"/>
      <c r="H214" s="49"/>
      <c r="I214" s="6"/>
      <c r="J214" s="6"/>
      <c r="K214" s="6"/>
      <c r="L214" s="6"/>
      <c r="M214" s="6"/>
      <c r="N214" s="6"/>
      <c r="O214" s="6"/>
      <c r="P214" s="6"/>
      <c r="Q214" s="50"/>
      <c r="R214" s="51"/>
      <c r="S214" s="51"/>
      <c r="T214" s="51"/>
      <c r="U214" s="51"/>
      <c r="V214" s="51"/>
      <c r="W214" s="6"/>
      <c r="X214" s="6"/>
      <c r="Y214" s="6"/>
      <c r="Z214" s="6"/>
    </row>
    <row r="215" spans="1:26" ht="15.75" customHeight="1">
      <c r="A215" s="6"/>
      <c r="B215" s="6"/>
      <c r="C215" s="6"/>
      <c r="D215" s="6"/>
      <c r="E215" s="49"/>
      <c r="F215" s="49"/>
      <c r="G215" s="49"/>
      <c r="H215" s="49"/>
      <c r="I215" s="6"/>
      <c r="J215" s="6"/>
      <c r="K215" s="6"/>
      <c r="L215" s="6"/>
      <c r="M215" s="6"/>
      <c r="N215" s="6"/>
      <c r="O215" s="6"/>
      <c r="P215" s="6"/>
      <c r="Q215" s="50"/>
      <c r="R215" s="51"/>
      <c r="S215" s="51"/>
      <c r="T215" s="51"/>
      <c r="U215" s="51"/>
      <c r="V215" s="51"/>
      <c r="W215" s="6"/>
      <c r="X215" s="6"/>
      <c r="Y215" s="6"/>
      <c r="Z215" s="6"/>
    </row>
    <row r="216" spans="1:26" ht="15.75" customHeight="1">
      <c r="A216" s="6"/>
      <c r="B216" s="6"/>
      <c r="C216" s="6"/>
      <c r="D216" s="6"/>
      <c r="E216" s="49"/>
      <c r="F216" s="49"/>
      <c r="G216" s="49"/>
      <c r="H216" s="49"/>
      <c r="I216" s="6"/>
      <c r="J216" s="6"/>
      <c r="K216" s="6"/>
      <c r="L216" s="6"/>
      <c r="M216" s="6"/>
      <c r="N216" s="6"/>
      <c r="O216" s="6"/>
      <c r="P216" s="6"/>
      <c r="Q216" s="50"/>
      <c r="R216" s="51"/>
      <c r="S216" s="51"/>
      <c r="T216" s="51"/>
      <c r="U216" s="51"/>
      <c r="V216" s="51"/>
      <c r="W216" s="6"/>
      <c r="X216" s="6"/>
      <c r="Y216" s="6"/>
      <c r="Z216" s="6"/>
    </row>
    <row r="217" spans="1:26" ht="15.75" customHeight="1">
      <c r="A217" s="6"/>
      <c r="B217" s="6"/>
      <c r="C217" s="6"/>
      <c r="D217" s="6"/>
      <c r="E217" s="49"/>
      <c r="F217" s="49"/>
      <c r="G217" s="49"/>
      <c r="H217" s="49"/>
      <c r="I217" s="6"/>
      <c r="J217" s="6"/>
      <c r="K217" s="6"/>
      <c r="L217" s="6"/>
      <c r="M217" s="6"/>
      <c r="N217" s="6"/>
      <c r="O217" s="6"/>
      <c r="P217" s="6"/>
      <c r="Q217" s="50"/>
      <c r="R217" s="51"/>
      <c r="S217" s="51"/>
      <c r="T217" s="51"/>
      <c r="U217" s="51"/>
      <c r="V217" s="51"/>
      <c r="W217" s="6"/>
      <c r="X217" s="6"/>
      <c r="Y217" s="6"/>
      <c r="Z217" s="6"/>
    </row>
    <row r="218" spans="1:26" ht="15.75" customHeight="1">
      <c r="A218" s="6"/>
      <c r="B218" s="6"/>
      <c r="C218" s="6"/>
      <c r="D218" s="6"/>
      <c r="E218" s="49"/>
      <c r="F218" s="49"/>
      <c r="G218" s="49"/>
      <c r="H218" s="49"/>
      <c r="I218" s="6"/>
      <c r="J218" s="6"/>
      <c r="K218" s="6"/>
      <c r="L218" s="6"/>
      <c r="M218" s="6"/>
      <c r="N218" s="6"/>
      <c r="O218" s="6"/>
      <c r="P218" s="6"/>
      <c r="Q218" s="50"/>
      <c r="R218" s="51"/>
      <c r="S218" s="51"/>
      <c r="T218" s="51"/>
      <c r="U218" s="51"/>
      <c r="V218" s="51"/>
      <c r="W218" s="6"/>
      <c r="X218" s="6"/>
      <c r="Y218" s="6"/>
      <c r="Z218" s="6"/>
    </row>
    <row r="219" spans="1:26" ht="15.75" customHeight="1">
      <c r="A219" s="6"/>
      <c r="B219" s="6"/>
      <c r="C219" s="6"/>
      <c r="D219" s="6"/>
      <c r="E219" s="49"/>
      <c r="F219" s="49"/>
      <c r="G219" s="49"/>
      <c r="H219" s="49"/>
      <c r="I219" s="6"/>
      <c r="J219" s="6"/>
      <c r="K219" s="6"/>
      <c r="L219" s="6"/>
      <c r="M219" s="6"/>
      <c r="N219" s="6"/>
      <c r="O219" s="6"/>
      <c r="P219" s="6"/>
      <c r="Q219" s="50"/>
      <c r="R219" s="51"/>
      <c r="S219" s="51"/>
      <c r="T219" s="51"/>
      <c r="U219" s="51"/>
      <c r="V219" s="51"/>
      <c r="W219" s="6"/>
      <c r="X219" s="6"/>
      <c r="Y219" s="6"/>
      <c r="Z219" s="6"/>
    </row>
    <row r="220" spans="1:26" ht="15.75" customHeight="1">
      <c r="A220" s="6"/>
      <c r="B220" s="6"/>
      <c r="C220" s="6"/>
      <c r="D220" s="6"/>
      <c r="E220" s="49"/>
      <c r="F220" s="49"/>
      <c r="G220" s="49"/>
      <c r="H220" s="49"/>
      <c r="I220" s="6"/>
      <c r="J220" s="6"/>
      <c r="K220" s="6"/>
      <c r="L220" s="6"/>
      <c r="M220" s="6"/>
      <c r="N220" s="6"/>
      <c r="O220" s="6"/>
      <c r="P220" s="6"/>
      <c r="Q220" s="50"/>
      <c r="R220" s="51"/>
      <c r="S220" s="51"/>
      <c r="T220" s="51"/>
      <c r="U220" s="51"/>
      <c r="V220" s="51"/>
      <c r="W220" s="6"/>
      <c r="X220" s="6"/>
      <c r="Y220" s="6"/>
      <c r="Z220" s="6"/>
    </row>
    <row r="221" spans="1:26" ht="15.75" customHeight="1">
      <c r="A221" s="6"/>
      <c r="B221" s="6"/>
      <c r="C221" s="6"/>
      <c r="D221" s="6"/>
      <c r="E221" s="49"/>
      <c r="F221" s="49"/>
      <c r="G221" s="49"/>
      <c r="H221" s="49"/>
      <c r="I221" s="6"/>
      <c r="J221" s="6"/>
      <c r="K221" s="6"/>
      <c r="L221" s="6"/>
      <c r="M221" s="6"/>
      <c r="N221" s="6"/>
      <c r="O221" s="6"/>
      <c r="P221" s="6"/>
      <c r="Q221" s="50"/>
      <c r="R221" s="51"/>
      <c r="S221" s="51"/>
      <c r="T221" s="51"/>
      <c r="U221" s="51"/>
      <c r="V221" s="51"/>
      <c r="W221" s="6"/>
      <c r="X221" s="6"/>
      <c r="Y221" s="6"/>
      <c r="Z221" s="6"/>
    </row>
    <row r="222" spans="1:26" ht="15.75" customHeight="1">
      <c r="A222" s="6"/>
      <c r="B222" s="6"/>
      <c r="C222" s="6"/>
      <c r="D222" s="6"/>
      <c r="E222" s="49"/>
      <c r="F222" s="49"/>
      <c r="G222" s="49"/>
      <c r="H222" s="49"/>
      <c r="I222" s="6"/>
      <c r="J222" s="6"/>
      <c r="K222" s="6"/>
      <c r="L222" s="6"/>
      <c r="M222" s="6"/>
      <c r="N222" s="6"/>
      <c r="O222" s="6"/>
      <c r="P222" s="6"/>
      <c r="Q222" s="50"/>
      <c r="R222" s="51"/>
      <c r="S222" s="51"/>
      <c r="T222" s="51"/>
      <c r="U222" s="51"/>
      <c r="V222" s="51"/>
      <c r="W222" s="6"/>
      <c r="X222" s="6"/>
      <c r="Y222" s="6"/>
      <c r="Z222" s="6"/>
    </row>
    <row r="223" spans="1:26" ht="15.75" customHeight="1">
      <c r="A223" s="6"/>
      <c r="B223" s="6"/>
      <c r="C223" s="6"/>
      <c r="D223" s="6"/>
      <c r="E223" s="49"/>
      <c r="F223" s="49"/>
      <c r="G223" s="49"/>
      <c r="H223" s="49"/>
      <c r="I223" s="6"/>
      <c r="J223" s="6"/>
      <c r="K223" s="6"/>
      <c r="L223" s="6"/>
      <c r="M223" s="6"/>
      <c r="N223" s="6"/>
      <c r="O223" s="6"/>
      <c r="P223" s="6"/>
      <c r="Q223" s="50"/>
      <c r="R223" s="51"/>
      <c r="S223" s="51"/>
      <c r="T223" s="51"/>
      <c r="U223" s="51"/>
      <c r="V223" s="51"/>
      <c r="W223" s="6"/>
      <c r="X223" s="6"/>
      <c r="Y223" s="6"/>
      <c r="Z223" s="6"/>
    </row>
    <row r="224" spans="1:26" ht="15.75" customHeight="1">
      <c r="A224" s="6"/>
      <c r="B224" s="6"/>
      <c r="C224" s="6"/>
      <c r="D224" s="6"/>
      <c r="E224" s="49"/>
      <c r="F224" s="49"/>
      <c r="G224" s="49"/>
      <c r="H224" s="49"/>
      <c r="I224" s="6"/>
      <c r="J224" s="6"/>
      <c r="K224" s="6"/>
      <c r="L224" s="6"/>
      <c r="M224" s="6"/>
      <c r="N224" s="6"/>
      <c r="O224" s="6"/>
      <c r="P224" s="6"/>
      <c r="Q224" s="50"/>
      <c r="R224" s="51"/>
      <c r="S224" s="51"/>
      <c r="T224" s="51"/>
      <c r="U224" s="51"/>
      <c r="V224" s="51"/>
      <c r="W224" s="6"/>
      <c r="X224" s="6"/>
      <c r="Y224" s="6"/>
      <c r="Z224" s="6"/>
    </row>
    <row r="225" spans="1:26" ht="15.75" customHeight="1">
      <c r="A225" s="6"/>
      <c r="B225" s="6"/>
      <c r="C225" s="6"/>
      <c r="D225" s="6"/>
      <c r="E225" s="49"/>
      <c r="F225" s="49"/>
      <c r="G225" s="49"/>
      <c r="H225" s="49"/>
      <c r="I225" s="6"/>
      <c r="J225" s="6"/>
      <c r="K225" s="6"/>
      <c r="L225" s="6"/>
      <c r="M225" s="6"/>
      <c r="N225" s="6"/>
      <c r="O225" s="6"/>
      <c r="P225" s="6"/>
      <c r="Q225" s="50"/>
      <c r="R225" s="51"/>
      <c r="S225" s="51"/>
      <c r="T225" s="51"/>
      <c r="U225" s="51"/>
      <c r="V225" s="51"/>
      <c r="W225" s="6"/>
      <c r="X225" s="6"/>
      <c r="Y225" s="6"/>
      <c r="Z225" s="6"/>
    </row>
    <row r="226" spans="1:26" ht="15.75" customHeight="1">
      <c r="A226" s="6"/>
      <c r="B226" s="6"/>
      <c r="C226" s="6"/>
      <c r="D226" s="6"/>
      <c r="E226" s="49"/>
      <c r="F226" s="49"/>
      <c r="G226" s="49"/>
      <c r="H226" s="49"/>
      <c r="I226" s="6"/>
      <c r="J226" s="6"/>
      <c r="K226" s="6"/>
      <c r="L226" s="6"/>
      <c r="M226" s="6"/>
      <c r="N226" s="6"/>
      <c r="O226" s="6"/>
      <c r="P226" s="6"/>
      <c r="Q226" s="50"/>
      <c r="R226" s="51"/>
      <c r="S226" s="51"/>
      <c r="T226" s="51"/>
      <c r="U226" s="51"/>
      <c r="V226" s="51"/>
      <c r="W226" s="6"/>
      <c r="X226" s="6"/>
      <c r="Y226" s="6"/>
      <c r="Z226" s="6"/>
    </row>
    <row r="227" spans="1:26" ht="15.75" customHeight="1">
      <c r="A227" s="6"/>
      <c r="B227" s="6"/>
      <c r="C227" s="6"/>
      <c r="D227" s="6"/>
      <c r="E227" s="49"/>
      <c r="F227" s="49"/>
      <c r="G227" s="49"/>
      <c r="H227" s="49"/>
      <c r="I227" s="6"/>
      <c r="J227" s="6"/>
      <c r="K227" s="6"/>
      <c r="L227" s="6"/>
      <c r="M227" s="6"/>
      <c r="N227" s="6"/>
      <c r="O227" s="6"/>
      <c r="P227" s="6"/>
      <c r="Q227" s="50"/>
      <c r="R227" s="51"/>
      <c r="S227" s="51"/>
      <c r="T227" s="51"/>
      <c r="U227" s="51"/>
      <c r="V227" s="51"/>
      <c r="W227" s="6"/>
      <c r="X227" s="6"/>
      <c r="Y227" s="6"/>
      <c r="Z227" s="6"/>
    </row>
    <row r="228" spans="1:26" ht="15.75" customHeight="1">
      <c r="A228" s="6"/>
      <c r="B228" s="6"/>
      <c r="C228" s="6"/>
      <c r="D228" s="6"/>
      <c r="E228" s="49"/>
      <c r="F228" s="49"/>
      <c r="G228" s="49"/>
      <c r="H228" s="49"/>
      <c r="I228" s="6"/>
      <c r="J228" s="6"/>
      <c r="K228" s="6"/>
      <c r="L228" s="6"/>
      <c r="M228" s="6"/>
      <c r="N228" s="6"/>
      <c r="O228" s="6"/>
      <c r="P228" s="6"/>
      <c r="Q228" s="50"/>
      <c r="R228" s="51"/>
      <c r="S228" s="51"/>
      <c r="T228" s="51"/>
      <c r="U228" s="51"/>
      <c r="V228" s="51"/>
      <c r="W228" s="6"/>
      <c r="X228" s="6"/>
      <c r="Y228" s="6"/>
      <c r="Z228" s="6"/>
    </row>
    <row r="229" spans="1:26" ht="15.75" customHeight="1">
      <c r="A229" s="6"/>
      <c r="B229" s="6"/>
      <c r="C229" s="6"/>
      <c r="D229" s="6"/>
      <c r="E229" s="49"/>
      <c r="F229" s="49"/>
      <c r="G229" s="49"/>
      <c r="H229" s="49"/>
      <c r="I229" s="6"/>
      <c r="J229" s="6"/>
      <c r="K229" s="6"/>
      <c r="L229" s="6"/>
      <c r="M229" s="6"/>
      <c r="N229" s="6"/>
      <c r="O229" s="6"/>
      <c r="P229" s="6"/>
      <c r="Q229" s="50"/>
      <c r="R229" s="51"/>
      <c r="S229" s="51"/>
      <c r="T229" s="51"/>
      <c r="U229" s="51"/>
      <c r="V229" s="51"/>
      <c r="W229" s="6"/>
      <c r="X229" s="6"/>
      <c r="Y229" s="6"/>
      <c r="Z229" s="6"/>
    </row>
    <row r="230" spans="1:26" ht="15.75" customHeight="1">
      <c r="A230" s="6"/>
      <c r="B230" s="6"/>
      <c r="C230" s="6"/>
      <c r="D230" s="6"/>
      <c r="E230" s="49"/>
      <c r="F230" s="49"/>
      <c r="G230" s="49"/>
      <c r="H230" s="49"/>
      <c r="I230" s="6"/>
      <c r="J230" s="6"/>
      <c r="K230" s="6"/>
      <c r="L230" s="6"/>
      <c r="M230" s="6"/>
      <c r="N230" s="6"/>
      <c r="O230" s="6"/>
      <c r="P230" s="6"/>
      <c r="Q230" s="50"/>
      <c r="R230" s="51"/>
      <c r="S230" s="51"/>
      <c r="T230" s="51"/>
      <c r="U230" s="51"/>
      <c r="V230" s="51"/>
      <c r="W230" s="6"/>
      <c r="X230" s="6"/>
      <c r="Y230" s="6"/>
      <c r="Z230" s="6"/>
    </row>
    <row r="231" spans="1:26" ht="15.75" customHeight="1">
      <c r="A231" s="6"/>
      <c r="B231" s="6"/>
      <c r="C231" s="6"/>
      <c r="D231" s="6"/>
      <c r="E231" s="49"/>
      <c r="F231" s="49"/>
      <c r="G231" s="49"/>
      <c r="H231" s="49"/>
      <c r="I231" s="6"/>
      <c r="J231" s="6"/>
      <c r="K231" s="6"/>
      <c r="L231" s="6"/>
      <c r="M231" s="6"/>
      <c r="N231" s="6"/>
      <c r="O231" s="6"/>
      <c r="P231" s="6"/>
      <c r="Q231" s="50"/>
      <c r="R231" s="51"/>
      <c r="S231" s="51"/>
      <c r="T231" s="51"/>
      <c r="U231" s="51"/>
      <c r="V231" s="51"/>
      <c r="W231" s="6"/>
      <c r="X231" s="6"/>
      <c r="Y231" s="6"/>
      <c r="Z231" s="6"/>
    </row>
    <row r="232" spans="1:26" ht="15.75" customHeight="1">
      <c r="A232" s="6"/>
      <c r="B232" s="6"/>
      <c r="C232" s="6"/>
      <c r="D232" s="6"/>
      <c r="E232" s="49"/>
      <c r="F232" s="49"/>
      <c r="G232" s="49"/>
      <c r="H232" s="49"/>
      <c r="I232" s="6"/>
      <c r="J232" s="6"/>
      <c r="K232" s="6"/>
      <c r="L232" s="6"/>
      <c r="M232" s="6"/>
      <c r="N232" s="6"/>
      <c r="O232" s="6"/>
      <c r="P232" s="6"/>
      <c r="Q232" s="50"/>
      <c r="R232" s="51"/>
      <c r="S232" s="51"/>
      <c r="T232" s="51"/>
      <c r="U232" s="51"/>
      <c r="V232" s="51"/>
      <c r="W232" s="6"/>
      <c r="X232" s="6"/>
      <c r="Y232" s="6"/>
      <c r="Z232" s="6"/>
    </row>
    <row r="233" spans="1:26" ht="15.75" customHeight="1">
      <c r="A233" s="6"/>
      <c r="B233" s="6"/>
      <c r="C233" s="6"/>
      <c r="D233" s="6"/>
      <c r="E233" s="49"/>
      <c r="F233" s="49"/>
      <c r="G233" s="49"/>
      <c r="H233" s="49"/>
      <c r="I233" s="6"/>
      <c r="J233" s="6"/>
      <c r="K233" s="6"/>
      <c r="L233" s="6"/>
      <c r="M233" s="6"/>
      <c r="N233" s="6"/>
      <c r="O233" s="6"/>
      <c r="P233" s="6"/>
      <c r="Q233" s="50"/>
      <c r="R233" s="51"/>
      <c r="S233" s="51"/>
      <c r="T233" s="51"/>
      <c r="U233" s="51"/>
      <c r="V233" s="51"/>
      <c r="W233" s="6"/>
      <c r="X233" s="6"/>
      <c r="Y233" s="6"/>
      <c r="Z233" s="6"/>
    </row>
    <row r="234" spans="1:26" ht="15.75" customHeight="1">
      <c r="A234" s="6"/>
      <c r="B234" s="6"/>
      <c r="C234" s="6"/>
      <c r="D234" s="6"/>
      <c r="E234" s="49"/>
      <c r="F234" s="49"/>
      <c r="G234" s="49"/>
      <c r="H234" s="49"/>
      <c r="I234" s="6"/>
      <c r="J234" s="6"/>
      <c r="K234" s="6"/>
      <c r="L234" s="6"/>
      <c r="M234" s="6"/>
      <c r="N234" s="6"/>
      <c r="O234" s="6"/>
      <c r="P234" s="6"/>
      <c r="Q234" s="50"/>
      <c r="R234" s="51"/>
      <c r="S234" s="51"/>
      <c r="T234" s="51"/>
      <c r="U234" s="51"/>
      <c r="V234" s="51"/>
      <c r="W234" s="6"/>
      <c r="X234" s="6"/>
      <c r="Y234" s="6"/>
      <c r="Z234" s="6"/>
    </row>
    <row r="235" spans="1:26" ht="15.75" customHeight="1">
      <c r="A235" s="6"/>
      <c r="B235" s="6"/>
      <c r="C235" s="6"/>
      <c r="D235" s="6"/>
      <c r="E235" s="49"/>
      <c r="F235" s="49"/>
      <c r="G235" s="49"/>
      <c r="H235" s="49"/>
      <c r="I235" s="6"/>
      <c r="J235" s="6"/>
      <c r="K235" s="6"/>
      <c r="L235" s="6"/>
      <c r="M235" s="6"/>
      <c r="N235" s="6"/>
      <c r="O235" s="6"/>
      <c r="P235" s="6"/>
      <c r="Q235" s="50"/>
      <c r="R235" s="51"/>
      <c r="S235" s="51"/>
      <c r="T235" s="51"/>
      <c r="U235" s="51"/>
      <c r="V235" s="51"/>
      <c r="W235" s="6"/>
      <c r="X235" s="6"/>
      <c r="Y235" s="6"/>
      <c r="Z235" s="6"/>
    </row>
    <row r="236" spans="1:26" ht="15.75" customHeight="1">
      <c r="A236" s="6"/>
      <c r="B236" s="6"/>
      <c r="C236" s="6"/>
      <c r="D236" s="6"/>
      <c r="E236" s="49"/>
      <c r="F236" s="49"/>
      <c r="G236" s="49"/>
      <c r="H236" s="49"/>
      <c r="I236" s="6"/>
      <c r="J236" s="6"/>
      <c r="K236" s="6"/>
      <c r="L236" s="6"/>
      <c r="M236" s="6"/>
      <c r="N236" s="6"/>
      <c r="O236" s="6"/>
      <c r="P236" s="6"/>
      <c r="Q236" s="50"/>
      <c r="R236" s="51"/>
      <c r="S236" s="51"/>
      <c r="T236" s="51"/>
      <c r="U236" s="51"/>
      <c r="V236" s="51"/>
      <c r="W236" s="6"/>
      <c r="X236" s="6"/>
      <c r="Y236" s="6"/>
      <c r="Z236" s="6"/>
    </row>
    <row r="237" spans="1:26" ht="15.75" customHeight="1">
      <c r="A237" s="6"/>
      <c r="B237" s="6"/>
      <c r="C237" s="6"/>
      <c r="D237" s="6"/>
      <c r="E237" s="49"/>
      <c r="F237" s="49"/>
      <c r="G237" s="49"/>
      <c r="H237" s="49"/>
      <c r="I237" s="6"/>
      <c r="J237" s="6"/>
      <c r="K237" s="6"/>
      <c r="L237" s="6"/>
      <c r="M237" s="6"/>
      <c r="N237" s="6"/>
      <c r="O237" s="6"/>
      <c r="P237" s="6"/>
      <c r="Q237" s="50"/>
      <c r="R237" s="51"/>
      <c r="S237" s="51"/>
      <c r="T237" s="51"/>
      <c r="U237" s="51"/>
      <c r="V237" s="51"/>
      <c r="W237" s="6"/>
      <c r="X237" s="6"/>
      <c r="Y237" s="6"/>
      <c r="Z237" s="6"/>
    </row>
    <row r="238" spans="1:26" ht="15.75" customHeight="1">
      <c r="A238" s="6"/>
      <c r="B238" s="6"/>
      <c r="C238" s="6"/>
      <c r="D238" s="6"/>
      <c r="E238" s="49"/>
      <c r="F238" s="49"/>
      <c r="G238" s="49"/>
      <c r="H238" s="49"/>
      <c r="I238" s="6"/>
      <c r="J238" s="6"/>
      <c r="K238" s="6"/>
      <c r="L238" s="6"/>
      <c r="M238" s="6"/>
      <c r="N238" s="6"/>
      <c r="O238" s="6"/>
      <c r="P238" s="6"/>
      <c r="Q238" s="50"/>
      <c r="R238" s="51"/>
      <c r="S238" s="51"/>
      <c r="T238" s="51"/>
      <c r="U238" s="51"/>
      <c r="V238" s="51"/>
      <c r="W238" s="6"/>
      <c r="X238" s="6"/>
      <c r="Y238" s="6"/>
      <c r="Z238" s="6"/>
    </row>
    <row r="239" spans="1:26" ht="15.75" customHeight="1">
      <c r="A239" s="6"/>
      <c r="B239" s="6"/>
      <c r="C239" s="6"/>
      <c r="D239" s="6"/>
      <c r="E239" s="49"/>
      <c r="F239" s="49"/>
      <c r="G239" s="49"/>
      <c r="H239" s="49"/>
      <c r="I239" s="6"/>
      <c r="J239" s="6"/>
      <c r="K239" s="6"/>
      <c r="L239" s="6"/>
      <c r="M239" s="6"/>
      <c r="N239" s="6"/>
      <c r="O239" s="6"/>
      <c r="P239" s="6"/>
      <c r="Q239" s="50"/>
      <c r="R239" s="51"/>
      <c r="S239" s="51"/>
      <c r="T239" s="51"/>
      <c r="U239" s="51"/>
      <c r="V239" s="51"/>
      <c r="W239" s="6"/>
      <c r="X239" s="6"/>
      <c r="Y239" s="6"/>
      <c r="Z239" s="6"/>
    </row>
    <row r="240" spans="1:26" ht="15.75" customHeight="1">
      <c r="A240" s="6"/>
      <c r="B240" s="6"/>
      <c r="C240" s="6"/>
      <c r="D240" s="6"/>
      <c r="E240" s="49"/>
      <c r="F240" s="49"/>
      <c r="G240" s="49"/>
      <c r="H240" s="49"/>
      <c r="I240" s="6"/>
      <c r="J240" s="6"/>
      <c r="K240" s="6"/>
      <c r="L240" s="6"/>
      <c r="M240" s="6"/>
      <c r="N240" s="6"/>
      <c r="O240" s="6"/>
      <c r="P240" s="6"/>
      <c r="Q240" s="50"/>
      <c r="R240" s="51"/>
      <c r="S240" s="51"/>
      <c r="T240" s="51"/>
      <c r="U240" s="51"/>
      <c r="V240" s="51"/>
      <c r="W240" s="6"/>
      <c r="X240" s="6"/>
      <c r="Y240" s="6"/>
      <c r="Z240" s="6"/>
    </row>
    <row r="241" spans="1:26" ht="15.75" customHeight="1">
      <c r="A241" s="6"/>
      <c r="B241" s="6"/>
      <c r="C241" s="6"/>
      <c r="D241" s="6"/>
      <c r="E241" s="49"/>
      <c r="F241" s="49"/>
      <c r="G241" s="49"/>
      <c r="H241" s="49"/>
      <c r="I241" s="6"/>
      <c r="J241" s="6"/>
      <c r="K241" s="6"/>
      <c r="L241" s="6"/>
      <c r="M241" s="6"/>
      <c r="N241" s="6"/>
      <c r="O241" s="6"/>
      <c r="P241" s="6"/>
      <c r="Q241" s="50"/>
      <c r="R241" s="51"/>
      <c r="S241" s="51"/>
      <c r="T241" s="51"/>
      <c r="U241" s="51"/>
      <c r="V241" s="51"/>
      <c r="W241" s="6"/>
      <c r="X241" s="6"/>
      <c r="Y241" s="6"/>
      <c r="Z241" s="6"/>
    </row>
    <row r="242" spans="1:26" ht="15.75" customHeight="1">
      <c r="A242" s="6"/>
      <c r="B242" s="6"/>
      <c r="C242" s="6"/>
      <c r="D242" s="6"/>
      <c r="E242" s="49"/>
      <c r="F242" s="49"/>
      <c r="G242" s="49"/>
      <c r="H242" s="49"/>
      <c r="I242" s="6"/>
      <c r="J242" s="6"/>
      <c r="K242" s="6"/>
      <c r="L242" s="6"/>
      <c r="M242" s="6"/>
      <c r="N242" s="6"/>
      <c r="O242" s="6"/>
      <c r="P242" s="6"/>
      <c r="Q242" s="50"/>
      <c r="R242" s="51"/>
      <c r="S242" s="51"/>
      <c r="T242" s="51"/>
      <c r="U242" s="51"/>
      <c r="V242" s="51"/>
      <c r="W242" s="6"/>
      <c r="X242" s="6"/>
      <c r="Y242" s="6"/>
      <c r="Z242" s="6"/>
    </row>
    <row r="243" spans="1:26" ht="15.75" customHeight="1">
      <c r="A243" s="6"/>
      <c r="B243" s="6"/>
      <c r="C243" s="6"/>
      <c r="D243" s="6"/>
      <c r="E243" s="49"/>
      <c r="F243" s="49"/>
      <c r="G243" s="49"/>
      <c r="H243" s="49"/>
      <c r="I243" s="6"/>
      <c r="J243" s="6"/>
      <c r="K243" s="6"/>
      <c r="L243" s="6"/>
      <c r="M243" s="6"/>
      <c r="N243" s="6"/>
      <c r="O243" s="6"/>
      <c r="P243" s="6"/>
      <c r="Q243" s="50"/>
      <c r="R243" s="51"/>
      <c r="S243" s="51"/>
      <c r="T243" s="51"/>
      <c r="U243" s="51"/>
      <c r="V243" s="51"/>
      <c r="W243" s="6"/>
      <c r="X243" s="6"/>
      <c r="Y243" s="6"/>
      <c r="Z243" s="6"/>
    </row>
    <row r="244" spans="1:26" ht="15.75" customHeight="1">
      <c r="A244" s="6"/>
      <c r="B244" s="6"/>
      <c r="C244" s="6"/>
      <c r="D244" s="6"/>
      <c r="E244" s="49"/>
      <c r="F244" s="49"/>
      <c r="G244" s="49"/>
      <c r="H244" s="49"/>
      <c r="I244" s="6"/>
      <c r="J244" s="6"/>
      <c r="K244" s="6"/>
      <c r="L244" s="6"/>
      <c r="M244" s="6"/>
      <c r="N244" s="6"/>
      <c r="O244" s="6"/>
      <c r="P244" s="6"/>
      <c r="Q244" s="50"/>
      <c r="R244" s="51"/>
      <c r="S244" s="51"/>
      <c r="T244" s="51"/>
      <c r="U244" s="51"/>
      <c r="V244" s="51"/>
      <c r="W244" s="6"/>
      <c r="X244" s="6"/>
      <c r="Y244" s="6"/>
      <c r="Z244" s="6"/>
    </row>
    <row r="245" spans="1:26" ht="15.75" customHeight="1">
      <c r="A245" s="6"/>
      <c r="B245" s="6"/>
      <c r="C245" s="6"/>
      <c r="D245" s="6"/>
      <c r="E245" s="49"/>
      <c r="F245" s="49"/>
      <c r="G245" s="49"/>
      <c r="H245" s="49"/>
      <c r="I245" s="6"/>
      <c r="J245" s="6"/>
      <c r="K245" s="6"/>
      <c r="L245" s="6"/>
      <c r="M245" s="6"/>
      <c r="N245" s="6"/>
      <c r="O245" s="6"/>
      <c r="P245" s="6"/>
      <c r="Q245" s="50"/>
      <c r="R245" s="51"/>
      <c r="S245" s="51"/>
      <c r="T245" s="51"/>
      <c r="U245" s="51"/>
      <c r="V245" s="51"/>
      <c r="W245" s="6"/>
      <c r="X245" s="6"/>
      <c r="Y245" s="6"/>
      <c r="Z245" s="6"/>
    </row>
    <row r="246" spans="1:26" ht="15.75" customHeight="1">
      <c r="A246" s="6"/>
      <c r="B246" s="6"/>
      <c r="C246" s="6"/>
      <c r="D246" s="6"/>
      <c r="E246" s="49"/>
      <c r="F246" s="49"/>
      <c r="G246" s="49"/>
      <c r="H246" s="49"/>
      <c r="I246" s="6"/>
      <c r="J246" s="6"/>
      <c r="K246" s="6"/>
      <c r="L246" s="6"/>
      <c r="M246" s="6"/>
      <c r="N246" s="6"/>
      <c r="O246" s="6"/>
      <c r="P246" s="6"/>
      <c r="Q246" s="50"/>
      <c r="R246" s="51"/>
      <c r="S246" s="51"/>
      <c r="T246" s="51"/>
      <c r="U246" s="51"/>
      <c r="V246" s="51"/>
      <c r="W246" s="6"/>
      <c r="X246" s="6"/>
      <c r="Y246" s="6"/>
      <c r="Z246" s="6"/>
    </row>
    <row r="247" spans="1:26" ht="15.75" customHeight="1">
      <c r="A247" s="6"/>
      <c r="B247" s="6"/>
      <c r="C247" s="6"/>
      <c r="D247" s="6"/>
      <c r="E247" s="49"/>
      <c r="F247" s="49"/>
      <c r="G247" s="49"/>
      <c r="H247" s="49"/>
      <c r="I247" s="6"/>
      <c r="J247" s="6"/>
      <c r="K247" s="6"/>
      <c r="L247" s="6"/>
      <c r="M247" s="6"/>
      <c r="N247" s="6"/>
      <c r="O247" s="6"/>
      <c r="P247" s="6"/>
      <c r="Q247" s="50"/>
      <c r="R247" s="51"/>
      <c r="S247" s="51"/>
      <c r="T247" s="51"/>
      <c r="U247" s="51"/>
      <c r="V247" s="51"/>
      <c r="W247" s="6"/>
      <c r="X247" s="6"/>
      <c r="Y247" s="6"/>
      <c r="Z247" s="6"/>
    </row>
    <row r="248" spans="1:26" ht="15.75" customHeight="1">
      <c r="A248" s="6"/>
      <c r="B248" s="6"/>
      <c r="C248" s="6"/>
      <c r="D248" s="6"/>
      <c r="E248" s="49"/>
      <c r="F248" s="49"/>
      <c r="G248" s="49"/>
      <c r="H248" s="49"/>
      <c r="I248" s="6"/>
      <c r="J248" s="6"/>
      <c r="K248" s="6"/>
      <c r="L248" s="6"/>
      <c r="M248" s="6"/>
      <c r="N248" s="6"/>
      <c r="O248" s="6"/>
      <c r="P248" s="6"/>
      <c r="Q248" s="50"/>
      <c r="R248" s="51"/>
      <c r="S248" s="51"/>
      <c r="T248" s="51"/>
      <c r="U248" s="51"/>
      <c r="V248" s="51"/>
      <c r="W248" s="6"/>
      <c r="X248" s="6"/>
      <c r="Y248" s="6"/>
      <c r="Z248" s="6"/>
    </row>
    <row r="249" spans="1:26" ht="15.75" customHeight="1">
      <c r="A249" s="6"/>
      <c r="B249" s="6"/>
      <c r="C249" s="6"/>
      <c r="D249" s="6"/>
      <c r="E249" s="49"/>
      <c r="F249" s="49"/>
      <c r="G249" s="49"/>
      <c r="H249" s="49"/>
      <c r="I249" s="6"/>
      <c r="J249" s="6"/>
      <c r="K249" s="6"/>
      <c r="L249" s="6"/>
      <c r="M249" s="6"/>
      <c r="N249" s="6"/>
      <c r="O249" s="6"/>
      <c r="P249" s="6"/>
      <c r="Q249" s="50"/>
      <c r="R249" s="51"/>
      <c r="S249" s="51"/>
      <c r="T249" s="51"/>
      <c r="U249" s="51"/>
      <c r="V249" s="51"/>
      <c r="W249" s="6"/>
      <c r="X249" s="6"/>
      <c r="Y249" s="6"/>
      <c r="Z249" s="6"/>
    </row>
    <row r="250" spans="1:26" ht="15.75" customHeight="1">
      <c r="A250" s="6"/>
      <c r="B250" s="6"/>
      <c r="C250" s="6"/>
      <c r="D250" s="6"/>
      <c r="E250" s="49"/>
      <c r="F250" s="49"/>
      <c r="G250" s="49"/>
      <c r="H250" s="49"/>
      <c r="I250" s="6"/>
      <c r="J250" s="6"/>
      <c r="K250" s="6"/>
      <c r="L250" s="6"/>
      <c r="M250" s="6"/>
      <c r="N250" s="6"/>
      <c r="O250" s="6"/>
      <c r="P250" s="6"/>
      <c r="Q250" s="50"/>
      <c r="R250" s="51"/>
      <c r="S250" s="51"/>
      <c r="T250" s="51"/>
      <c r="U250" s="51"/>
      <c r="V250" s="51"/>
      <c r="W250" s="6"/>
      <c r="X250" s="6"/>
      <c r="Y250" s="6"/>
      <c r="Z250" s="6"/>
    </row>
    <row r="251" spans="1:26" ht="15.75" customHeight="1">
      <c r="A251" s="6"/>
      <c r="B251" s="6"/>
      <c r="C251" s="6"/>
      <c r="D251" s="6"/>
      <c r="E251" s="49"/>
      <c r="F251" s="49"/>
      <c r="G251" s="49"/>
      <c r="H251" s="49"/>
      <c r="I251" s="6"/>
      <c r="J251" s="6"/>
      <c r="K251" s="6"/>
      <c r="L251" s="6"/>
      <c r="M251" s="6"/>
      <c r="N251" s="6"/>
      <c r="O251" s="6"/>
      <c r="P251" s="6"/>
      <c r="Q251" s="50"/>
      <c r="R251" s="51"/>
      <c r="S251" s="51"/>
      <c r="T251" s="51"/>
      <c r="U251" s="51"/>
      <c r="V251" s="51"/>
      <c r="W251" s="6"/>
      <c r="X251" s="6"/>
      <c r="Y251" s="6"/>
      <c r="Z251" s="6"/>
    </row>
    <row r="252" spans="1:26" ht="15.75" customHeight="1">
      <c r="A252" s="6"/>
      <c r="B252" s="6"/>
      <c r="C252" s="6"/>
      <c r="D252" s="6"/>
      <c r="E252" s="49"/>
      <c r="F252" s="49"/>
      <c r="G252" s="49"/>
      <c r="H252" s="49"/>
      <c r="I252" s="6"/>
      <c r="J252" s="6"/>
      <c r="K252" s="6"/>
      <c r="L252" s="6"/>
      <c r="M252" s="6"/>
      <c r="N252" s="6"/>
      <c r="O252" s="6"/>
      <c r="P252" s="6"/>
      <c r="Q252" s="50"/>
      <c r="R252" s="51"/>
      <c r="S252" s="51"/>
      <c r="T252" s="51"/>
      <c r="U252" s="51"/>
      <c r="V252" s="51"/>
      <c r="W252" s="6"/>
      <c r="X252" s="6"/>
      <c r="Y252" s="6"/>
      <c r="Z252" s="6"/>
    </row>
    <row r="253" spans="1:26" ht="15.75" customHeight="1">
      <c r="A253" s="6"/>
      <c r="B253" s="6"/>
      <c r="C253" s="6"/>
      <c r="D253" s="6"/>
      <c r="E253" s="49"/>
      <c r="F253" s="49"/>
      <c r="G253" s="49"/>
      <c r="H253" s="49"/>
      <c r="I253" s="6"/>
      <c r="J253" s="6"/>
      <c r="K253" s="6"/>
      <c r="L253" s="6"/>
      <c r="M253" s="6"/>
      <c r="N253" s="6"/>
      <c r="O253" s="6"/>
      <c r="P253" s="6"/>
      <c r="Q253" s="50"/>
      <c r="R253" s="51"/>
      <c r="S253" s="51"/>
      <c r="T253" s="51"/>
      <c r="U253" s="51"/>
      <c r="V253" s="51"/>
      <c r="W253" s="6"/>
      <c r="X253" s="6"/>
      <c r="Y253" s="6"/>
      <c r="Z253" s="6"/>
    </row>
    <row r="254" spans="1:26" ht="15.75" customHeight="1">
      <c r="A254" s="6"/>
      <c r="B254" s="6"/>
      <c r="C254" s="6"/>
      <c r="D254" s="6"/>
      <c r="E254" s="49"/>
      <c r="F254" s="49"/>
      <c r="G254" s="49"/>
      <c r="H254" s="49"/>
      <c r="I254" s="6"/>
      <c r="J254" s="6"/>
      <c r="K254" s="6"/>
      <c r="L254" s="6"/>
      <c r="M254" s="6"/>
      <c r="N254" s="6"/>
      <c r="O254" s="6"/>
      <c r="P254" s="6"/>
      <c r="Q254" s="50"/>
      <c r="R254" s="51"/>
      <c r="S254" s="51"/>
      <c r="T254" s="51"/>
      <c r="U254" s="51"/>
      <c r="V254" s="51"/>
      <c r="W254" s="6"/>
      <c r="X254" s="6"/>
      <c r="Y254" s="6"/>
      <c r="Z254" s="6"/>
    </row>
    <row r="255" spans="1:26" ht="15.75" customHeight="1">
      <c r="A255" s="6"/>
      <c r="B255" s="6"/>
      <c r="C255" s="6"/>
      <c r="D255" s="6"/>
      <c r="E255" s="49"/>
      <c r="F255" s="49"/>
      <c r="G255" s="49"/>
      <c r="H255" s="49"/>
      <c r="I255" s="6"/>
      <c r="J255" s="6"/>
      <c r="K255" s="6"/>
      <c r="L255" s="6"/>
      <c r="M255" s="6"/>
      <c r="N255" s="6"/>
      <c r="O255" s="6"/>
      <c r="P255" s="6"/>
      <c r="Q255" s="50"/>
      <c r="R255" s="51"/>
      <c r="S255" s="51"/>
      <c r="T255" s="51"/>
      <c r="U255" s="51"/>
      <c r="V255" s="51"/>
      <c r="W255" s="6"/>
      <c r="X255" s="6"/>
      <c r="Y255" s="6"/>
      <c r="Z255" s="6"/>
    </row>
    <row r="256" spans="1:26" ht="15.75" customHeight="1">
      <c r="A256" s="6"/>
      <c r="B256" s="6"/>
      <c r="C256" s="6"/>
      <c r="D256" s="6"/>
      <c r="E256" s="49"/>
      <c r="F256" s="49"/>
      <c r="G256" s="49"/>
      <c r="H256" s="49"/>
      <c r="I256" s="6"/>
      <c r="J256" s="6"/>
      <c r="K256" s="6"/>
      <c r="L256" s="6"/>
      <c r="M256" s="6"/>
      <c r="N256" s="6"/>
      <c r="O256" s="6"/>
      <c r="P256" s="6"/>
      <c r="Q256" s="50"/>
      <c r="R256" s="51"/>
      <c r="S256" s="51"/>
      <c r="T256" s="51"/>
      <c r="U256" s="51"/>
      <c r="V256" s="51"/>
      <c r="W256" s="6"/>
      <c r="X256" s="6"/>
      <c r="Y256" s="6"/>
      <c r="Z256" s="6"/>
    </row>
    <row r="257" spans="1:26" ht="15.75" customHeight="1">
      <c r="A257" s="6"/>
      <c r="B257" s="6"/>
      <c r="C257" s="6"/>
      <c r="D257" s="6"/>
      <c r="E257" s="49"/>
      <c r="F257" s="49"/>
      <c r="G257" s="49"/>
      <c r="H257" s="49"/>
      <c r="I257" s="6"/>
      <c r="J257" s="6"/>
      <c r="K257" s="6"/>
      <c r="L257" s="6"/>
      <c r="M257" s="6"/>
      <c r="N257" s="6"/>
      <c r="O257" s="6"/>
      <c r="P257" s="6"/>
      <c r="Q257" s="50"/>
      <c r="R257" s="51"/>
      <c r="S257" s="51"/>
      <c r="T257" s="51"/>
      <c r="U257" s="51"/>
      <c r="V257" s="51"/>
      <c r="W257" s="6"/>
      <c r="X257" s="6"/>
      <c r="Y257" s="6"/>
      <c r="Z257" s="6"/>
    </row>
    <row r="258" spans="1:26" ht="15.75" customHeight="1">
      <c r="A258" s="6"/>
      <c r="B258" s="6"/>
      <c r="C258" s="6"/>
      <c r="D258" s="6"/>
      <c r="E258" s="49"/>
      <c r="F258" s="49"/>
      <c r="G258" s="49"/>
      <c r="H258" s="49"/>
      <c r="I258" s="6"/>
      <c r="J258" s="6"/>
      <c r="K258" s="6"/>
      <c r="L258" s="6"/>
      <c r="M258" s="6"/>
      <c r="N258" s="6"/>
      <c r="O258" s="6"/>
      <c r="P258" s="6"/>
      <c r="Q258" s="50"/>
      <c r="R258" s="51"/>
      <c r="S258" s="51"/>
      <c r="T258" s="51"/>
      <c r="U258" s="51"/>
      <c r="V258" s="51"/>
      <c r="W258" s="6"/>
      <c r="X258" s="6"/>
      <c r="Y258" s="6"/>
      <c r="Z258" s="6"/>
    </row>
    <row r="259" spans="1:26" ht="15.75" customHeight="1">
      <c r="A259" s="6"/>
      <c r="B259" s="6"/>
      <c r="C259" s="6"/>
      <c r="D259" s="6"/>
      <c r="E259" s="49"/>
      <c r="F259" s="49"/>
      <c r="G259" s="49"/>
      <c r="H259" s="49"/>
      <c r="I259" s="6"/>
      <c r="J259" s="6"/>
      <c r="K259" s="6"/>
      <c r="L259" s="6"/>
      <c r="M259" s="6"/>
      <c r="N259" s="6"/>
      <c r="O259" s="6"/>
      <c r="P259" s="6"/>
      <c r="Q259" s="50"/>
      <c r="R259" s="51"/>
      <c r="S259" s="51"/>
      <c r="T259" s="51"/>
      <c r="U259" s="51"/>
      <c r="V259" s="51"/>
      <c r="W259" s="6"/>
      <c r="X259" s="6"/>
      <c r="Y259" s="6"/>
      <c r="Z259" s="6"/>
    </row>
    <row r="260" spans="1:26" ht="15.75" customHeight="1">
      <c r="A260" s="6"/>
      <c r="B260" s="6"/>
      <c r="C260" s="6"/>
      <c r="D260" s="6"/>
      <c r="E260" s="49"/>
      <c r="F260" s="49"/>
      <c r="G260" s="49"/>
      <c r="H260" s="49"/>
      <c r="I260" s="6"/>
      <c r="J260" s="6"/>
      <c r="K260" s="6"/>
      <c r="L260" s="6"/>
      <c r="M260" s="6"/>
      <c r="N260" s="6"/>
      <c r="O260" s="6"/>
      <c r="P260" s="6"/>
      <c r="Q260" s="50"/>
      <c r="R260" s="51"/>
      <c r="S260" s="51"/>
      <c r="T260" s="51"/>
      <c r="U260" s="51"/>
      <c r="V260" s="51"/>
      <c r="W260" s="6"/>
      <c r="X260" s="6"/>
      <c r="Y260" s="6"/>
      <c r="Z260" s="6"/>
    </row>
    <row r="261" spans="1:26" ht="15.75" customHeight="1">
      <c r="A261" s="6"/>
      <c r="B261" s="6"/>
      <c r="C261" s="6"/>
      <c r="D261" s="6"/>
      <c r="E261" s="49"/>
      <c r="F261" s="49"/>
      <c r="G261" s="49"/>
      <c r="H261" s="49"/>
      <c r="I261" s="6"/>
      <c r="J261" s="6"/>
      <c r="K261" s="6"/>
      <c r="L261" s="6"/>
      <c r="M261" s="6"/>
      <c r="N261" s="6"/>
      <c r="O261" s="6"/>
      <c r="P261" s="6"/>
      <c r="Q261" s="50"/>
      <c r="R261" s="51"/>
      <c r="S261" s="51"/>
      <c r="T261" s="51"/>
      <c r="U261" s="51"/>
      <c r="V261" s="51"/>
      <c r="W261" s="6"/>
      <c r="X261" s="6"/>
      <c r="Y261" s="6"/>
      <c r="Z261" s="6"/>
    </row>
    <row r="262" spans="1:26" ht="15.75" customHeight="1">
      <c r="A262" s="6"/>
      <c r="B262" s="6"/>
      <c r="C262" s="6"/>
      <c r="D262" s="6"/>
      <c r="E262" s="49"/>
      <c r="F262" s="49"/>
      <c r="G262" s="49"/>
      <c r="H262" s="49"/>
      <c r="I262" s="6"/>
      <c r="J262" s="6"/>
      <c r="K262" s="6"/>
      <c r="L262" s="6"/>
      <c r="M262" s="6"/>
      <c r="N262" s="6"/>
      <c r="O262" s="6"/>
      <c r="P262" s="6"/>
      <c r="Q262" s="50"/>
      <c r="R262" s="51"/>
      <c r="S262" s="51"/>
      <c r="T262" s="51"/>
      <c r="U262" s="51"/>
      <c r="V262" s="51"/>
      <c r="W262" s="6"/>
      <c r="X262" s="6"/>
      <c r="Y262" s="6"/>
      <c r="Z262" s="6"/>
    </row>
    <row r="263" spans="1:26" ht="15.75" customHeight="1">
      <c r="A263" s="6"/>
      <c r="B263" s="6"/>
      <c r="C263" s="6"/>
      <c r="D263" s="6"/>
      <c r="E263" s="49"/>
      <c r="F263" s="49"/>
      <c r="G263" s="49"/>
      <c r="H263" s="49"/>
      <c r="I263" s="6"/>
      <c r="J263" s="6"/>
      <c r="K263" s="6"/>
      <c r="L263" s="6"/>
      <c r="M263" s="6"/>
      <c r="N263" s="6"/>
      <c r="O263" s="6"/>
      <c r="P263" s="6"/>
      <c r="Q263" s="50"/>
      <c r="R263" s="51"/>
      <c r="S263" s="51"/>
      <c r="T263" s="51"/>
      <c r="U263" s="51"/>
      <c r="V263" s="51"/>
      <c r="W263" s="6"/>
      <c r="X263" s="6"/>
      <c r="Y263" s="6"/>
      <c r="Z263" s="6"/>
    </row>
    <row r="264" spans="1:26" ht="15.75" customHeight="1">
      <c r="A264" s="6"/>
      <c r="B264" s="6"/>
      <c r="C264" s="6"/>
      <c r="D264" s="6"/>
      <c r="E264" s="49"/>
      <c r="F264" s="49"/>
      <c r="G264" s="49"/>
      <c r="H264" s="49"/>
      <c r="I264" s="6"/>
      <c r="J264" s="6"/>
      <c r="K264" s="6"/>
      <c r="L264" s="6"/>
      <c r="M264" s="6"/>
      <c r="N264" s="6"/>
      <c r="O264" s="6"/>
      <c r="P264" s="6"/>
      <c r="Q264" s="50"/>
      <c r="R264" s="51"/>
      <c r="S264" s="51"/>
      <c r="T264" s="51"/>
      <c r="U264" s="51"/>
      <c r="V264" s="51"/>
      <c r="W264" s="6"/>
      <c r="X264" s="6"/>
      <c r="Y264" s="6"/>
      <c r="Z264" s="6"/>
    </row>
    <row r="265" spans="1:26" ht="15.75" customHeight="1">
      <c r="A265" s="6"/>
      <c r="B265" s="6"/>
      <c r="C265" s="6"/>
      <c r="D265" s="6"/>
      <c r="E265" s="49"/>
      <c r="F265" s="49"/>
      <c r="G265" s="49"/>
      <c r="H265" s="49"/>
      <c r="I265" s="6"/>
      <c r="J265" s="6"/>
      <c r="K265" s="6"/>
      <c r="L265" s="6"/>
      <c r="M265" s="6"/>
      <c r="N265" s="6"/>
      <c r="O265" s="6"/>
      <c r="P265" s="6"/>
      <c r="Q265" s="50"/>
      <c r="R265" s="51"/>
      <c r="S265" s="51"/>
      <c r="T265" s="51"/>
      <c r="U265" s="51"/>
      <c r="V265" s="51"/>
      <c r="W265" s="6"/>
      <c r="X265" s="6"/>
      <c r="Y265" s="6"/>
      <c r="Z265" s="6"/>
    </row>
    <row r="266" spans="1:26" ht="15.75" customHeight="1">
      <c r="A266" s="6"/>
      <c r="B266" s="6"/>
      <c r="C266" s="6"/>
      <c r="D266" s="6"/>
      <c r="E266" s="49"/>
      <c r="F266" s="49"/>
      <c r="G266" s="49"/>
      <c r="H266" s="49"/>
      <c r="I266" s="6"/>
      <c r="J266" s="6"/>
      <c r="K266" s="6"/>
      <c r="L266" s="6"/>
      <c r="M266" s="6"/>
      <c r="N266" s="6"/>
      <c r="O266" s="6"/>
      <c r="P266" s="6"/>
      <c r="Q266" s="50"/>
      <c r="R266" s="51"/>
      <c r="S266" s="51"/>
      <c r="T266" s="51"/>
      <c r="U266" s="51"/>
      <c r="V266" s="51"/>
      <c r="W266" s="6"/>
      <c r="X266" s="6"/>
      <c r="Y266" s="6"/>
      <c r="Z266" s="6"/>
    </row>
    <row r="267" spans="1:26" ht="15.75" customHeight="1">
      <c r="A267" s="6"/>
      <c r="B267" s="6"/>
      <c r="C267" s="6"/>
      <c r="D267" s="6"/>
      <c r="E267" s="49"/>
      <c r="F267" s="49"/>
      <c r="G267" s="49"/>
      <c r="H267" s="49"/>
      <c r="I267" s="6"/>
      <c r="J267" s="6"/>
      <c r="K267" s="6"/>
      <c r="L267" s="6"/>
      <c r="M267" s="6"/>
      <c r="N267" s="6"/>
      <c r="O267" s="6"/>
      <c r="P267" s="6"/>
      <c r="Q267" s="50"/>
      <c r="R267" s="51"/>
      <c r="S267" s="51"/>
      <c r="T267" s="51"/>
      <c r="U267" s="51"/>
      <c r="V267" s="51"/>
      <c r="W267" s="6"/>
      <c r="X267" s="6"/>
      <c r="Y267" s="6"/>
      <c r="Z267" s="6"/>
    </row>
    <row r="268" spans="1:26" ht="15.75" customHeight="1">
      <c r="A268" s="6"/>
      <c r="B268" s="6"/>
      <c r="C268" s="6"/>
      <c r="D268" s="6"/>
      <c r="E268" s="49"/>
      <c r="F268" s="49"/>
      <c r="G268" s="49"/>
      <c r="H268" s="49"/>
      <c r="I268" s="6"/>
      <c r="J268" s="6"/>
      <c r="K268" s="6"/>
      <c r="L268" s="6"/>
      <c r="M268" s="6"/>
      <c r="N268" s="6"/>
      <c r="O268" s="6"/>
      <c r="P268" s="6"/>
      <c r="Q268" s="50"/>
      <c r="R268" s="51"/>
      <c r="S268" s="51"/>
      <c r="T268" s="51"/>
      <c r="U268" s="51"/>
      <c r="V268" s="51"/>
      <c r="W268" s="6"/>
      <c r="X268" s="6"/>
      <c r="Y268" s="6"/>
      <c r="Z268" s="6"/>
    </row>
    <row r="269" spans="1:26" ht="15.75" customHeight="1">
      <c r="A269" s="6"/>
      <c r="B269" s="6"/>
      <c r="C269" s="6"/>
      <c r="D269" s="6"/>
      <c r="E269" s="49"/>
      <c r="F269" s="49"/>
      <c r="G269" s="49"/>
      <c r="H269" s="49"/>
      <c r="I269" s="6"/>
      <c r="J269" s="6"/>
      <c r="K269" s="6"/>
      <c r="L269" s="6"/>
      <c r="M269" s="6"/>
      <c r="N269" s="6"/>
      <c r="O269" s="6"/>
      <c r="P269" s="6"/>
      <c r="Q269" s="50"/>
      <c r="R269" s="51"/>
      <c r="S269" s="51"/>
      <c r="T269" s="51"/>
      <c r="U269" s="51"/>
      <c r="V269" s="51"/>
      <c r="W269" s="6"/>
      <c r="X269" s="6"/>
      <c r="Y269" s="6"/>
      <c r="Z269" s="6"/>
    </row>
    <row r="270" spans="1:26" ht="15.75" customHeight="1">
      <c r="A270" s="6"/>
      <c r="B270" s="6"/>
      <c r="C270" s="6"/>
      <c r="D270" s="6"/>
      <c r="E270" s="49"/>
      <c r="F270" s="49"/>
      <c r="G270" s="49"/>
      <c r="H270" s="49"/>
      <c r="I270" s="6"/>
      <c r="J270" s="6"/>
      <c r="K270" s="6"/>
      <c r="L270" s="6"/>
      <c r="M270" s="6"/>
      <c r="N270" s="6"/>
      <c r="O270" s="6"/>
      <c r="P270" s="6"/>
      <c r="Q270" s="50"/>
      <c r="R270" s="51"/>
      <c r="S270" s="51"/>
      <c r="T270" s="51"/>
      <c r="U270" s="51"/>
      <c r="V270" s="51"/>
      <c r="W270" s="6"/>
      <c r="X270" s="6"/>
      <c r="Y270" s="6"/>
      <c r="Z270" s="6"/>
    </row>
    <row r="271" spans="1:26" ht="15.75" customHeight="1">
      <c r="A271" s="6"/>
      <c r="B271" s="6"/>
      <c r="C271" s="6"/>
      <c r="D271" s="6"/>
      <c r="E271" s="49"/>
      <c r="F271" s="49"/>
      <c r="G271" s="49"/>
      <c r="H271" s="49"/>
      <c r="I271" s="6"/>
      <c r="J271" s="6"/>
      <c r="K271" s="6"/>
      <c r="L271" s="6"/>
      <c r="M271" s="6"/>
      <c r="N271" s="6"/>
      <c r="O271" s="6"/>
      <c r="P271" s="6"/>
      <c r="Q271" s="50"/>
      <c r="R271" s="51"/>
      <c r="S271" s="51"/>
      <c r="T271" s="51"/>
      <c r="U271" s="51"/>
      <c r="V271" s="51"/>
      <c r="W271" s="6"/>
      <c r="X271" s="6"/>
      <c r="Y271" s="6"/>
      <c r="Z271" s="6"/>
    </row>
    <row r="272" spans="1:26" ht="15.75" customHeight="1">
      <c r="A272" s="6"/>
      <c r="B272" s="6"/>
      <c r="C272" s="6"/>
      <c r="D272" s="6"/>
      <c r="E272" s="49"/>
      <c r="F272" s="49"/>
      <c r="G272" s="49"/>
      <c r="H272" s="49"/>
      <c r="I272" s="6"/>
      <c r="J272" s="6"/>
      <c r="K272" s="6"/>
      <c r="L272" s="6"/>
      <c r="M272" s="6"/>
      <c r="N272" s="6"/>
      <c r="O272" s="6"/>
      <c r="P272" s="6"/>
      <c r="Q272" s="50"/>
      <c r="R272" s="51"/>
      <c r="S272" s="51"/>
      <c r="T272" s="51"/>
      <c r="U272" s="51"/>
      <c r="V272" s="51"/>
      <c r="W272" s="6"/>
      <c r="X272" s="6"/>
      <c r="Y272" s="6"/>
      <c r="Z272" s="6"/>
    </row>
    <row r="273" spans="1:26" ht="15.75" customHeight="1">
      <c r="A273" s="6"/>
      <c r="B273" s="6"/>
      <c r="C273" s="6"/>
      <c r="D273" s="6"/>
      <c r="E273" s="49"/>
      <c r="F273" s="49"/>
      <c r="G273" s="49"/>
      <c r="H273" s="49"/>
      <c r="I273" s="6"/>
      <c r="J273" s="6"/>
      <c r="K273" s="6"/>
      <c r="L273" s="6"/>
      <c r="M273" s="6"/>
      <c r="N273" s="6"/>
      <c r="O273" s="6"/>
      <c r="P273" s="6"/>
      <c r="Q273" s="50"/>
      <c r="R273" s="51"/>
      <c r="S273" s="51"/>
      <c r="T273" s="51"/>
      <c r="U273" s="51"/>
      <c r="V273" s="51"/>
      <c r="W273" s="6"/>
      <c r="X273" s="6"/>
      <c r="Y273" s="6"/>
      <c r="Z273" s="6"/>
    </row>
    <row r="274" spans="1:26" ht="15.75" customHeight="1">
      <c r="A274" s="6"/>
      <c r="B274" s="6"/>
      <c r="C274" s="6"/>
      <c r="D274" s="6"/>
      <c r="E274" s="49"/>
      <c r="F274" s="49"/>
      <c r="G274" s="49"/>
      <c r="H274" s="49"/>
      <c r="I274" s="6"/>
      <c r="J274" s="6"/>
      <c r="K274" s="6"/>
      <c r="L274" s="6"/>
      <c r="M274" s="6"/>
      <c r="N274" s="6"/>
      <c r="O274" s="6"/>
      <c r="P274" s="6"/>
      <c r="Q274" s="50"/>
      <c r="R274" s="51"/>
      <c r="S274" s="51"/>
      <c r="T274" s="51"/>
      <c r="U274" s="51"/>
      <c r="V274" s="51"/>
      <c r="W274" s="6"/>
      <c r="X274" s="6"/>
      <c r="Y274" s="6"/>
      <c r="Z274" s="6"/>
    </row>
    <row r="275" spans="1:26" ht="15.75" customHeight="1">
      <c r="A275" s="6"/>
      <c r="B275" s="6"/>
      <c r="C275" s="6"/>
      <c r="D275" s="6"/>
      <c r="E275" s="49"/>
      <c r="F275" s="49"/>
      <c r="G275" s="49"/>
      <c r="H275" s="49"/>
      <c r="I275" s="6"/>
      <c r="J275" s="6"/>
      <c r="K275" s="6"/>
      <c r="L275" s="6"/>
      <c r="M275" s="6"/>
      <c r="N275" s="6"/>
      <c r="O275" s="6"/>
      <c r="P275" s="6"/>
      <c r="Q275" s="50"/>
      <c r="R275" s="51"/>
      <c r="S275" s="51"/>
      <c r="T275" s="51"/>
      <c r="U275" s="51"/>
      <c r="V275" s="51"/>
      <c r="W275" s="6"/>
      <c r="X275" s="6"/>
      <c r="Y275" s="6"/>
      <c r="Z275" s="6"/>
    </row>
    <row r="276" spans="1:26" ht="15.75" customHeight="1">
      <c r="A276" s="6"/>
      <c r="B276" s="6"/>
      <c r="C276" s="6"/>
      <c r="D276" s="6"/>
      <c r="E276" s="49"/>
      <c r="F276" s="49"/>
      <c r="G276" s="49"/>
      <c r="H276" s="49"/>
      <c r="I276" s="6"/>
      <c r="J276" s="6"/>
      <c r="K276" s="6"/>
      <c r="L276" s="6"/>
      <c r="M276" s="6"/>
      <c r="N276" s="6"/>
      <c r="O276" s="6"/>
      <c r="P276" s="6"/>
      <c r="Q276" s="50"/>
      <c r="R276" s="51"/>
      <c r="S276" s="51"/>
      <c r="T276" s="51"/>
      <c r="U276" s="51"/>
      <c r="V276" s="51"/>
      <c r="W276" s="6"/>
      <c r="X276" s="6"/>
      <c r="Y276" s="6"/>
      <c r="Z276" s="6"/>
    </row>
    <row r="277" spans="1:26" ht="15.75" customHeight="1">
      <c r="A277" s="6"/>
      <c r="B277" s="6"/>
      <c r="C277" s="6"/>
      <c r="D277" s="6"/>
      <c r="E277" s="49"/>
      <c r="F277" s="49"/>
      <c r="G277" s="49"/>
      <c r="H277" s="49"/>
      <c r="I277" s="6"/>
      <c r="J277" s="6"/>
      <c r="K277" s="6"/>
      <c r="L277" s="6"/>
      <c r="M277" s="6"/>
      <c r="N277" s="6"/>
      <c r="O277" s="6"/>
      <c r="P277" s="6"/>
      <c r="Q277" s="50"/>
      <c r="R277" s="51"/>
      <c r="S277" s="51"/>
      <c r="T277" s="51"/>
      <c r="U277" s="51"/>
      <c r="V277" s="51"/>
      <c r="W277" s="6"/>
      <c r="X277" s="6"/>
      <c r="Y277" s="6"/>
      <c r="Z277" s="6"/>
    </row>
    <row r="278" spans="1:26" ht="15.75" customHeight="1">
      <c r="A278" s="6"/>
      <c r="B278" s="6"/>
      <c r="C278" s="6"/>
      <c r="D278" s="6"/>
      <c r="E278" s="49"/>
      <c r="F278" s="49"/>
      <c r="G278" s="49"/>
      <c r="H278" s="49"/>
      <c r="I278" s="6"/>
      <c r="J278" s="6"/>
      <c r="K278" s="6"/>
      <c r="L278" s="6"/>
      <c r="M278" s="6"/>
      <c r="N278" s="6"/>
      <c r="O278" s="6"/>
      <c r="P278" s="6"/>
      <c r="Q278" s="50"/>
      <c r="R278" s="51"/>
      <c r="S278" s="51"/>
      <c r="T278" s="51"/>
      <c r="U278" s="51"/>
      <c r="V278" s="51"/>
      <c r="W278" s="6"/>
      <c r="X278" s="6"/>
      <c r="Y278" s="6"/>
      <c r="Z278" s="6"/>
    </row>
    <row r="279" spans="1:26" ht="15.75" customHeight="1">
      <c r="A279" s="6"/>
      <c r="B279" s="6"/>
      <c r="C279" s="6"/>
      <c r="D279" s="6"/>
      <c r="E279" s="49"/>
      <c r="F279" s="49"/>
      <c r="G279" s="49"/>
      <c r="H279" s="49"/>
      <c r="I279" s="6"/>
      <c r="J279" s="6"/>
      <c r="K279" s="6"/>
      <c r="L279" s="6"/>
      <c r="M279" s="6"/>
      <c r="N279" s="6"/>
      <c r="O279" s="6"/>
      <c r="P279" s="6"/>
      <c r="Q279" s="50"/>
      <c r="R279" s="51"/>
      <c r="S279" s="51"/>
      <c r="T279" s="51"/>
      <c r="U279" s="51"/>
      <c r="V279" s="51"/>
      <c r="W279" s="6"/>
      <c r="X279" s="6"/>
      <c r="Y279" s="6"/>
      <c r="Z279" s="6"/>
    </row>
    <row r="280" spans="1:26" ht="15.75" customHeight="1">
      <c r="A280" s="6"/>
      <c r="B280" s="6"/>
      <c r="C280" s="6"/>
      <c r="D280" s="6"/>
      <c r="E280" s="49"/>
      <c r="F280" s="49"/>
      <c r="G280" s="49"/>
      <c r="H280" s="49"/>
      <c r="I280" s="6"/>
      <c r="J280" s="6"/>
      <c r="K280" s="6"/>
      <c r="L280" s="6"/>
      <c r="M280" s="6"/>
      <c r="N280" s="6"/>
      <c r="O280" s="6"/>
      <c r="P280" s="6"/>
      <c r="Q280" s="50"/>
      <c r="R280" s="51"/>
      <c r="S280" s="51"/>
      <c r="T280" s="51"/>
      <c r="U280" s="51"/>
      <c r="V280" s="51"/>
      <c r="W280" s="6"/>
      <c r="X280" s="6"/>
      <c r="Y280" s="6"/>
      <c r="Z280" s="6"/>
    </row>
    <row r="281" spans="1:26" ht="15.75" customHeight="1">
      <c r="A281" s="6"/>
      <c r="B281" s="6"/>
      <c r="C281" s="6"/>
      <c r="D281" s="6"/>
      <c r="E281" s="49"/>
      <c r="F281" s="49"/>
      <c r="G281" s="49"/>
      <c r="H281" s="49"/>
      <c r="I281" s="6"/>
      <c r="J281" s="6"/>
      <c r="K281" s="6"/>
      <c r="L281" s="6"/>
      <c r="M281" s="6"/>
      <c r="N281" s="6"/>
      <c r="O281" s="6"/>
      <c r="P281" s="6"/>
      <c r="Q281" s="50"/>
      <c r="R281" s="51"/>
      <c r="S281" s="51"/>
      <c r="T281" s="51"/>
      <c r="U281" s="51"/>
      <c r="V281" s="51"/>
      <c r="W281" s="6"/>
      <c r="X281" s="6"/>
      <c r="Y281" s="6"/>
      <c r="Z281" s="6"/>
    </row>
    <row r="282" spans="1:26" ht="15.75" customHeight="1">
      <c r="A282" s="6"/>
      <c r="B282" s="6"/>
      <c r="C282" s="6"/>
      <c r="D282" s="6"/>
      <c r="E282" s="49"/>
      <c r="F282" s="49"/>
      <c r="G282" s="49"/>
      <c r="H282" s="49"/>
      <c r="I282" s="6"/>
      <c r="J282" s="6"/>
      <c r="K282" s="6"/>
      <c r="L282" s="6"/>
      <c r="M282" s="6"/>
      <c r="N282" s="6"/>
      <c r="O282" s="6"/>
      <c r="P282" s="6"/>
      <c r="Q282" s="50"/>
      <c r="R282" s="51"/>
      <c r="S282" s="51"/>
      <c r="T282" s="51"/>
      <c r="U282" s="51"/>
      <c r="V282" s="51"/>
      <c r="W282" s="6"/>
      <c r="X282" s="6"/>
      <c r="Y282" s="6"/>
      <c r="Z282" s="6"/>
    </row>
    <row r="283" spans="1:26" ht="15.75" customHeight="1">
      <c r="A283" s="6"/>
      <c r="B283" s="6"/>
      <c r="C283" s="6"/>
      <c r="D283" s="6"/>
      <c r="E283" s="49"/>
      <c r="F283" s="49"/>
      <c r="G283" s="49"/>
      <c r="H283" s="49"/>
      <c r="I283" s="6"/>
      <c r="J283" s="6"/>
      <c r="K283" s="6"/>
      <c r="L283" s="6"/>
      <c r="M283" s="6"/>
      <c r="N283" s="6"/>
      <c r="O283" s="6"/>
      <c r="P283" s="6"/>
      <c r="Q283" s="50"/>
      <c r="R283" s="51"/>
      <c r="S283" s="51"/>
      <c r="T283" s="51"/>
      <c r="U283" s="51"/>
      <c r="V283" s="51"/>
      <c r="W283" s="6"/>
      <c r="X283" s="6"/>
      <c r="Y283" s="6"/>
      <c r="Z283" s="6"/>
    </row>
    <row r="284" spans="1:26" ht="15.75" customHeight="1">
      <c r="A284" s="6"/>
      <c r="B284" s="6"/>
      <c r="C284" s="6"/>
      <c r="D284" s="6"/>
      <c r="E284" s="49"/>
      <c r="F284" s="49"/>
      <c r="G284" s="49"/>
      <c r="H284" s="49"/>
      <c r="I284" s="6"/>
      <c r="J284" s="6"/>
      <c r="K284" s="6"/>
      <c r="L284" s="6"/>
      <c r="M284" s="6"/>
      <c r="N284" s="6"/>
      <c r="O284" s="6"/>
      <c r="P284" s="6"/>
      <c r="Q284" s="50"/>
      <c r="R284" s="51"/>
      <c r="S284" s="51"/>
      <c r="T284" s="51"/>
      <c r="U284" s="51"/>
      <c r="V284" s="51"/>
      <c r="W284" s="6"/>
      <c r="X284" s="6"/>
      <c r="Y284" s="6"/>
      <c r="Z284" s="6"/>
    </row>
    <row r="285" spans="1:26" ht="15.75" customHeight="1">
      <c r="A285" s="6"/>
      <c r="B285" s="6"/>
      <c r="C285" s="6"/>
      <c r="D285" s="6"/>
      <c r="E285" s="49"/>
      <c r="F285" s="49"/>
      <c r="G285" s="49"/>
      <c r="H285" s="49"/>
      <c r="I285" s="6"/>
      <c r="J285" s="6"/>
      <c r="K285" s="6"/>
      <c r="L285" s="6"/>
      <c r="M285" s="6"/>
      <c r="N285" s="6"/>
      <c r="O285" s="6"/>
      <c r="P285" s="6"/>
      <c r="Q285" s="50"/>
      <c r="R285" s="51"/>
      <c r="S285" s="51"/>
      <c r="T285" s="51"/>
      <c r="U285" s="51"/>
      <c r="V285" s="51"/>
      <c r="W285" s="6"/>
      <c r="X285" s="6"/>
      <c r="Y285" s="6"/>
      <c r="Z285" s="6"/>
    </row>
    <row r="286" spans="1:26" ht="15.75" customHeight="1">
      <c r="A286" s="6"/>
      <c r="B286" s="6"/>
      <c r="C286" s="6"/>
      <c r="D286" s="6"/>
      <c r="E286" s="49"/>
      <c r="F286" s="49"/>
      <c r="G286" s="49"/>
      <c r="H286" s="49"/>
      <c r="I286" s="6"/>
      <c r="J286" s="6"/>
      <c r="K286" s="6"/>
      <c r="L286" s="6"/>
      <c r="M286" s="6"/>
      <c r="N286" s="6"/>
      <c r="O286" s="6"/>
      <c r="P286" s="6"/>
      <c r="Q286" s="50"/>
      <c r="R286" s="51"/>
      <c r="S286" s="51"/>
      <c r="T286" s="51"/>
      <c r="U286" s="51"/>
      <c r="V286" s="51"/>
      <c r="W286" s="6"/>
      <c r="X286" s="6"/>
      <c r="Y286" s="6"/>
      <c r="Z286" s="6"/>
    </row>
    <row r="287" spans="1:26" ht="15.75" customHeight="1">
      <c r="A287" s="6"/>
      <c r="B287" s="6"/>
      <c r="C287" s="6"/>
      <c r="D287" s="6"/>
      <c r="E287" s="49"/>
      <c r="F287" s="49"/>
      <c r="G287" s="49"/>
      <c r="H287" s="49"/>
      <c r="I287" s="6"/>
      <c r="J287" s="6"/>
      <c r="K287" s="6"/>
      <c r="L287" s="6"/>
      <c r="M287" s="6"/>
      <c r="N287" s="6"/>
      <c r="O287" s="6"/>
      <c r="P287" s="6"/>
      <c r="Q287" s="50"/>
      <c r="R287" s="51"/>
      <c r="S287" s="51"/>
      <c r="T287" s="51"/>
      <c r="U287" s="51"/>
      <c r="V287" s="51"/>
      <c r="W287" s="6"/>
      <c r="X287" s="6"/>
      <c r="Y287" s="6"/>
      <c r="Z287" s="6"/>
    </row>
    <row r="288" spans="1:26" ht="15.75" customHeight="1">
      <c r="A288" s="6"/>
      <c r="B288" s="6"/>
      <c r="C288" s="6"/>
      <c r="D288" s="6"/>
      <c r="E288" s="49"/>
      <c r="F288" s="49"/>
      <c r="G288" s="49"/>
      <c r="H288" s="49"/>
      <c r="I288" s="6"/>
      <c r="J288" s="6"/>
      <c r="K288" s="6"/>
      <c r="L288" s="6"/>
      <c r="M288" s="6"/>
      <c r="N288" s="6"/>
      <c r="O288" s="6"/>
      <c r="P288" s="6"/>
      <c r="Q288" s="50"/>
      <c r="R288" s="51"/>
      <c r="S288" s="51"/>
      <c r="T288" s="51"/>
      <c r="U288" s="51"/>
      <c r="V288" s="51"/>
      <c r="W288" s="6"/>
      <c r="X288" s="6"/>
      <c r="Y288" s="6"/>
      <c r="Z288" s="6"/>
    </row>
    <row r="289" spans="1:26" ht="15.75" customHeight="1">
      <c r="A289" s="6"/>
      <c r="B289" s="6"/>
      <c r="C289" s="6"/>
      <c r="D289" s="6"/>
      <c r="E289" s="49"/>
      <c r="F289" s="49"/>
      <c r="G289" s="49"/>
      <c r="H289" s="49"/>
      <c r="I289" s="6"/>
      <c r="J289" s="6"/>
      <c r="K289" s="6"/>
      <c r="L289" s="6"/>
      <c r="M289" s="6"/>
      <c r="N289" s="6"/>
      <c r="O289" s="6"/>
      <c r="P289" s="6"/>
      <c r="Q289" s="50"/>
      <c r="R289" s="51"/>
      <c r="S289" s="51"/>
      <c r="T289" s="51"/>
      <c r="U289" s="51"/>
      <c r="V289" s="51"/>
      <c r="W289" s="6"/>
      <c r="X289" s="6"/>
      <c r="Y289" s="6"/>
      <c r="Z289" s="6"/>
    </row>
    <row r="290" spans="1:26" ht="15.75" customHeight="1">
      <c r="A290" s="6"/>
      <c r="B290" s="6"/>
      <c r="C290" s="6"/>
      <c r="D290" s="6"/>
      <c r="E290" s="49"/>
      <c r="F290" s="49"/>
      <c r="G290" s="49"/>
      <c r="H290" s="49"/>
      <c r="I290" s="6"/>
      <c r="J290" s="6"/>
      <c r="K290" s="6"/>
      <c r="L290" s="6"/>
      <c r="M290" s="6"/>
      <c r="N290" s="6"/>
      <c r="O290" s="6"/>
      <c r="P290" s="6"/>
      <c r="Q290" s="50"/>
      <c r="R290" s="51"/>
      <c r="S290" s="51"/>
      <c r="T290" s="51"/>
      <c r="U290" s="51"/>
      <c r="V290" s="51"/>
      <c r="W290" s="6"/>
      <c r="X290" s="6"/>
      <c r="Y290" s="6"/>
      <c r="Z290" s="6"/>
    </row>
    <row r="291" spans="1:26" ht="15.75" customHeight="1">
      <c r="A291" s="6"/>
      <c r="B291" s="6"/>
      <c r="C291" s="6"/>
      <c r="D291" s="6"/>
      <c r="E291" s="49"/>
      <c r="F291" s="49"/>
      <c r="G291" s="49"/>
      <c r="H291" s="49"/>
      <c r="I291" s="6"/>
      <c r="J291" s="6"/>
      <c r="K291" s="6"/>
      <c r="L291" s="6"/>
      <c r="M291" s="6"/>
      <c r="N291" s="6"/>
      <c r="O291" s="6"/>
      <c r="P291" s="6"/>
      <c r="Q291" s="50"/>
      <c r="R291" s="51"/>
      <c r="S291" s="51"/>
      <c r="T291" s="51"/>
      <c r="U291" s="51"/>
      <c r="V291" s="51"/>
      <c r="W291" s="6"/>
      <c r="X291" s="6"/>
      <c r="Y291" s="6"/>
      <c r="Z291" s="6"/>
    </row>
    <row r="292" spans="1:26" ht="15.75" customHeight="1">
      <c r="A292" s="6"/>
      <c r="B292" s="6"/>
      <c r="C292" s="6"/>
      <c r="D292" s="6"/>
      <c r="E292" s="49"/>
      <c r="F292" s="49"/>
      <c r="G292" s="49"/>
      <c r="H292" s="49"/>
      <c r="I292" s="6"/>
      <c r="J292" s="6"/>
      <c r="K292" s="6"/>
      <c r="L292" s="6"/>
      <c r="M292" s="6"/>
      <c r="N292" s="6"/>
      <c r="O292" s="6"/>
      <c r="P292" s="6"/>
      <c r="Q292" s="50"/>
      <c r="R292" s="51"/>
      <c r="S292" s="51"/>
      <c r="T292" s="51"/>
      <c r="U292" s="51"/>
      <c r="V292" s="51"/>
      <c r="W292" s="6"/>
      <c r="X292" s="6"/>
      <c r="Y292" s="6"/>
      <c r="Z292" s="6"/>
    </row>
    <row r="293" spans="1:26" ht="15.75" customHeight="1">
      <c r="A293" s="6"/>
      <c r="B293" s="6"/>
      <c r="C293" s="6"/>
      <c r="D293" s="6"/>
      <c r="E293" s="49"/>
      <c r="F293" s="49"/>
      <c r="G293" s="49"/>
      <c r="H293" s="49"/>
      <c r="I293" s="6"/>
      <c r="J293" s="6"/>
      <c r="K293" s="6"/>
      <c r="L293" s="6"/>
      <c r="M293" s="6"/>
      <c r="N293" s="6"/>
      <c r="O293" s="6"/>
      <c r="P293" s="6"/>
      <c r="Q293" s="50"/>
      <c r="R293" s="51"/>
      <c r="S293" s="51"/>
      <c r="T293" s="51"/>
      <c r="U293" s="51"/>
      <c r="V293" s="51"/>
      <c r="W293" s="6"/>
      <c r="X293" s="6"/>
      <c r="Y293" s="6"/>
      <c r="Z293" s="6"/>
    </row>
    <row r="294" spans="1:26" ht="15.75" customHeight="1">
      <c r="A294" s="6"/>
      <c r="B294" s="6"/>
      <c r="C294" s="6"/>
      <c r="D294" s="6"/>
      <c r="E294" s="49"/>
      <c r="F294" s="49"/>
      <c r="G294" s="49"/>
      <c r="H294" s="49"/>
      <c r="I294" s="6"/>
      <c r="J294" s="6"/>
      <c r="K294" s="6"/>
      <c r="L294" s="6"/>
      <c r="M294" s="6"/>
      <c r="N294" s="6"/>
      <c r="O294" s="6"/>
      <c r="P294" s="6"/>
      <c r="Q294" s="50"/>
      <c r="R294" s="51"/>
      <c r="S294" s="51"/>
      <c r="T294" s="51"/>
      <c r="U294" s="51"/>
      <c r="V294" s="51"/>
      <c r="W294" s="6"/>
      <c r="X294" s="6"/>
      <c r="Y294" s="6"/>
      <c r="Z294" s="6"/>
    </row>
    <row r="295" spans="1:26" ht="15.75" customHeight="1">
      <c r="A295" s="6"/>
      <c r="B295" s="6"/>
      <c r="C295" s="6"/>
      <c r="D295" s="6"/>
      <c r="E295" s="49"/>
      <c r="F295" s="49"/>
      <c r="G295" s="49"/>
      <c r="H295" s="49"/>
      <c r="I295" s="6"/>
      <c r="J295" s="6"/>
      <c r="K295" s="6"/>
      <c r="L295" s="6"/>
      <c r="M295" s="6"/>
      <c r="N295" s="6"/>
      <c r="O295" s="6"/>
      <c r="P295" s="6"/>
      <c r="Q295" s="50"/>
      <c r="R295" s="51"/>
      <c r="S295" s="51"/>
      <c r="T295" s="51"/>
      <c r="U295" s="51"/>
      <c r="V295" s="51"/>
      <c r="W295" s="6"/>
      <c r="X295" s="6"/>
      <c r="Y295" s="6"/>
      <c r="Z295" s="6"/>
    </row>
    <row r="296" spans="1:26" ht="15.75" customHeight="1">
      <c r="A296" s="6"/>
      <c r="B296" s="6"/>
      <c r="C296" s="6"/>
      <c r="D296" s="6"/>
      <c r="E296" s="49"/>
      <c r="F296" s="49"/>
      <c r="G296" s="49"/>
      <c r="H296" s="49"/>
      <c r="I296" s="6"/>
      <c r="J296" s="6"/>
      <c r="K296" s="6"/>
      <c r="L296" s="6"/>
      <c r="M296" s="6"/>
      <c r="N296" s="6"/>
      <c r="O296" s="6"/>
      <c r="P296" s="6"/>
      <c r="Q296" s="50"/>
      <c r="R296" s="51"/>
      <c r="S296" s="51"/>
      <c r="T296" s="51"/>
      <c r="U296" s="51"/>
      <c r="V296" s="51"/>
      <c r="W296" s="6"/>
      <c r="X296" s="6"/>
      <c r="Y296" s="6"/>
      <c r="Z296" s="6"/>
    </row>
    <row r="297" spans="1:26" ht="15.75" customHeight="1">
      <c r="A297" s="6"/>
      <c r="B297" s="6"/>
      <c r="C297" s="6"/>
      <c r="D297" s="6"/>
      <c r="E297" s="49"/>
      <c r="F297" s="49"/>
      <c r="G297" s="49"/>
      <c r="H297" s="49"/>
      <c r="I297" s="6"/>
      <c r="J297" s="6"/>
      <c r="K297" s="6"/>
      <c r="L297" s="6"/>
      <c r="M297" s="6"/>
      <c r="N297" s="6"/>
      <c r="O297" s="6"/>
      <c r="P297" s="6"/>
      <c r="Q297" s="50"/>
      <c r="R297" s="51"/>
      <c r="S297" s="51"/>
      <c r="T297" s="51"/>
      <c r="U297" s="51"/>
      <c r="V297" s="51"/>
      <c r="W297" s="6"/>
      <c r="X297" s="6"/>
      <c r="Y297" s="6"/>
      <c r="Z297" s="6"/>
    </row>
    <row r="298" spans="1:26" ht="15.75" customHeight="1">
      <c r="A298" s="6"/>
      <c r="B298" s="6"/>
      <c r="C298" s="6"/>
      <c r="D298" s="6"/>
      <c r="E298" s="49"/>
      <c r="F298" s="49"/>
      <c r="G298" s="49"/>
      <c r="H298" s="49"/>
      <c r="I298" s="6"/>
      <c r="J298" s="6"/>
      <c r="K298" s="6"/>
      <c r="L298" s="6"/>
      <c r="M298" s="6"/>
      <c r="N298" s="6"/>
      <c r="O298" s="6"/>
      <c r="P298" s="6"/>
      <c r="Q298" s="50"/>
      <c r="R298" s="51"/>
      <c r="S298" s="51"/>
      <c r="T298" s="51"/>
      <c r="U298" s="51"/>
      <c r="V298" s="51"/>
      <c r="W298" s="6"/>
      <c r="X298" s="6"/>
      <c r="Y298" s="6"/>
      <c r="Z298" s="6"/>
    </row>
    <row r="299" spans="1:26" ht="15.75" customHeight="1">
      <c r="A299" s="6"/>
      <c r="B299" s="6"/>
      <c r="C299" s="6"/>
      <c r="D299" s="6"/>
      <c r="E299" s="49"/>
      <c r="F299" s="49"/>
      <c r="G299" s="49"/>
      <c r="H299" s="49"/>
      <c r="I299" s="6"/>
      <c r="J299" s="6"/>
      <c r="K299" s="6"/>
      <c r="L299" s="6"/>
      <c r="M299" s="6"/>
      <c r="N299" s="6"/>
      <c r="O299" s="6"/>
      <c r="P299" s="6"/>
      <c r="Q299" s="50"/>
      <c r="R299" s="51"/>
      <c r="S299" s="51"/>
      <c r="T299" s="51"/>
      <c r="U299" s="51"/>
      <c r="V299" s="51"/>
      <c r="W299" s="6"/>
      <c r="X299" s="6"/>
      <c r="Y299" s="6"/>
      <c r="Z299" s="6"/>
    </row>
    <row r="300" spans="1:26" ht="15.75" customHeight="1">
      <c r="A300" s="6"/>
      <c r="B300" s="6"/>
      <c r="C300" s="6"/>
      <c r="D300" s="6"/>
      <c r="E300" s="49"/>
      <c r="F300" s="49"/>
      <c r="G300" s="49"/>
      <c r="H300" s="49"/>
      <c r="I300" s="6"/>
      <c r="J300" s="6"/>
      <c r="K300" s="6"/>
      <c r="L300" s="6"/>
      <c r="M300" s="6"/>
      <c r="N300" s="6"/>
      <c r="O300" s="6"/>
      <c r="P300" s="6"/>
      <c r="Q300" s="50"/>
      <c r="R300" s="51"/>
      <c r="S300" s="51"/>
      <c r="T300" s="51"/>
      <c r="U300" s="51"/>
      <c r="V300" s="51"/>
      <c r="W300" s="6"/>
      <c r="X300" s="6"/>
      <c r="Y300" s="6"/>
      <c r="Z300" s="6"/>
    </row>
    <row r="301" spans="1:26" ht="15.75" customHeight="1">
      <c r="A301" s="6"/>
      <c r="B301" s="6"/>
      <c r="C301" s="6"/>
      <c r="D301" s="6"/>
      <c r="E301" s="49"/>
      <c r="F301" s="49"/>
      <c r="G301" s="49"/>
      <c r="H301" s="49"/>
      <c r="I301" s="6"/>
      <c r="J301" s="6"/>
      <c r="K301" s="6"/>
      <c r="L301" s="6"/>
      <c r="M301" s="6"/>
      <c r="N301" s="6"/>
      <c r="O301" s="6"/>
      <c r="P301" s="6"/>
      <c r="Q301" s="50"/>
      <c r="R301" s="51"/>
      <c r="S301" s="51"/>
      <c r="T301" s="51"/>
      <c r="U301" s="51"/>
      <c r="V301" s="51"/>
      <c r="W301" s="6"/>
      <c r="X301" s="6"/>
      <c r="Y301" s="6"/>
      <c r="Z301" s="6"/>
    </row>
    <row r="302" spans="1:26" ht="15.75" customHeight="1">
      <c r="A302" s="6"/>
      <c r="B302" s="6"/>
      <c r="C302" s="6"/>
      <c r="D302" s="6"/>
      <c r="E302" s="49"/>
      <c r="F302" s="49"/>
      <c r="G302" s="49"/>
      <c r="H302" s="49"/>
      <c r="I302" s="6"/>
      <c r="J302" s="6"/>
      <c r="K302" s="6"/>
      <c r="L302" s="6"/>
      <c r="M302" s="6"/>
      <c r="N302" s="6"/>
      <c r="O302" s="6"/>
      <c r="P302" s="6"/>
      <c r="Q302" s="50"/>
      <c r="R302" s="51"/>
      <c r="S302" s="51"/>
      <c r="T302" s="51"/>
      <c r="U302" s="51"/>
      <c r="V302" s="51"/>
      <c r="W302" s="6"/>
      <c r="X302" s="6"/>
      <c r="Y302" s="6"/>
      <c r="Z302" s="6"/>
    </row>
    <row r="303" spans="1:26" ht="15.75" customHeight="1">
      <c r="A303" s="6"/>
      <c r="B303" s="6"/>
      <c r="C303" s="6"/>
      <c r="D303" s="6"/>
      <c r="E303" s="49"/>
      <c r="F303" s="49"/>
      <c r="G303" s="49"/>
      <c r="H303" s="49"/>
      <c r="I303" s="6"/>
      <c r="J303" s="6"/>
      <c r="K303" s="6"/>
      <c r="L303" s="6"/>
      <c r="M303" s="6"/>
      <c r="N303" s="6"/>
      <c r="O303" s="6"/>
      <c r="P303" s="6"/>
      <c r="Q303" s="50"/>
      <c r="R303" s="51"/>
      <c r="S303" s="51"/>
      <c r="T303" s="51"/>
      <c r="U303" s="51"/>
      <c r="V303" s="51"/>
      <c r="W303" s="6"/>
      <c r="X303" s="6"/>
      <c r="Y303" s="6"/>
      <c r="Z303" s="6"/>
    </row>
    <row r="304" spans="1:26" ht="15.75" customHeight="1">
      <c r="A304" s="6"/>
      <c r="B304" s="6"/>
      <c r="C304" s="6"/>
      <c r="D304" s="6"/>
      <c r="E304" s="49"/>
      <c r="F304" s="49"/>
      <c r="G304" s="49"/>
      <c r="H304" s="49"/>
      <c r="I304" s="6"/>
      <c r="J304" s="6"/>
      <c r="K304" s="6"/>
      <c r="L304" s="6"/>
      <c r="M304" s="6"/>
      <c r="N304" s="6"/>
      <c r="O304" s="6"/>
      <c r="P304" s="6"/>
      <c r="Q304" s="50"/>
      <c r="R304" s="51"/>
      <c r="S304" s="51"/>
      <c r="T304" s="51"/>
      <c r="U304" s="51"/>
      <c r="V304" s="51"/>
      <c r="W304" s="6"/>
      <c r="X304" s="6"/>
      <c r="Y304" s="6"/>
      <c r="Z304" s="6"/>
    </row>
    <row r="305" spans="1:26" ht="15.75" customHeight="1">
      <c r="A305" s="6"/>
      <c r="B305" s="6"/>
      <c r="C305" s="6"/>
      <c r="D305" s="6"/>
      <c r="E305" s="49"/>
      <c r="F305" s="49"/>
      <c r="G305" s="49"/>
      <c r="H305" s="49"/>
      <c r="I305" s="6"/>
      <c r="J305" s="6"/>
      <c r="K305" s="6"/>
      <c r="L305" s="6"/>
      <c r="M305" s="6"/>
      <c r="N305" s="6"/>
      <c r="O305" s="6"/>
      <c r="P305" s="6"/>
      <c r="Q305" s="50"/>
      <c r="R305" s="51"/>
      <c r="S305" s="51"/>
      <c r="T305" s="51"/>
      <c r="U305" s="51"/>
      <c r="V305" s="51"/>
      <c r="W305" s="6"/>
      <c r="X305" s="6"/>
      <c r="Y305" s="6"/>
      <c r="Z305" s="6"/>
    </row>
    <row r="306" spans="1:26" ht="15.75" customHeight="1">
      <c r="A306" s="6"/>
      <c r="B306" s="6"/>
      <c r="C306" s="6"/>
      <c r="D306" s="6"/>
      <c r="E306" s="49"/>
      <c r="F306" s="49"/>
      <c r="G306" s="49"/>
      <c r="H306" s="49"/>
      <c r="I306" s="6"/>
      <c r="J306" s="6"/>
      <c r="K306" s="6"/>
      <c r="L306" s="6"/>
      <c r="M306" s="6"/>
      <c r="N306" s="6"/>
      <c r="O306" s="6"/>
      <c r="P306" s="6"/>
      <c r="Q306" s="50"/>
      <c r="R306" s="51"/>
      <c r="S306" s="51"/>
      <c r="T306" s="51"/>
      <c r="U306" s="51"/>
      <c r="V306" s="51"/>
      <c r="W306" s="6"/>
      <c r="X306" s="6"/>
      <c r="Y306" s="6"/>
      <c r="Z306" s="6"/>
    </row>
    <row r="307" spans="1:26" ht="15.75" customHeight="1"/>
    <row r="308" spans="1:26" ht="15.75" customHeight="1"/>
    <row r="309" spans="1:26" ht="15.75" customHeight="1"/>
    <row r="310" spans="1:26" ht="15.75" customHeight="1"/>
    <row r="311" spans="1:26" ht="15.75" customHeight="1"/>
    <row r="312" spans="1:26" ht="15.75" customHeight="1"/>
    <row r="313" spans="1:26" ht="15.75" customHeight="1"/>
    <row r="314" spans="1:26" ht="15.75" customHeight="1"/>
    <row r="315" spans="1:26" ht="15.75" customHeight="1"/>
    <row r="316" spans="1:26" ht="15.75" customHeight="1"/>
    <row r="317" spans="1:26" ht="15.75" customHeight="1"/>
    <row r="318" spans="1:26" ht="15.75" customHeight="1"/>
    <row r="319" spans="1:26" ht="15.75" customHeight="1"/>
    <row r="320" spans="1:26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B3:P3"/>
    <mergeCell ref="R3:U3"/>
    <mergeCell ref="J5:J6"/>
    <mergeCell ref="L5:L6"/>
    <mergeCell ref="N5:N7"/>
    <mergeCell ref="L12:L14"/>
    <mergeCell ref="N12:N14"/>
    <mergeCell ref="J63:J65"/>
    <mergeCell ref="L63:L65"/>
    <mergeCell ref="N63:N65"/>
    <mergeCell ref="J12:J14"/>
    <mergeCell ref="J19:J21"/>
    <mergeCell ref="L19:L21"/>
    <mergeCell ref="N19:N21"/>
    <mergeCell ref="J56:J58"/>
    <mergeCell ref="L56:L58"/>
    <mergeCell ref="N56:N58"/>
  </mergeCells>
  <hyperlinks>
    <hyperlink ref="L102" r:id="rId1" xr:uid="{00000000-0004-0000-0000-000000000000}"/>
  </hyperlinks>
  <pageMargins left="0.511811024" right="0.511811024" top="0.78740157499999996" bottom="0.78740157499999996" header="0" footer="0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6"/>
  <sheetViews>
    <sheetView workbookViewId="0">
      <selection activeCell="AA10" sqref="AA10"/>
    </sheetView>
  </sheetViews>
  <sheetFormatPr defaultColWidth="14.44140625" defaultRowHeight="15" customHeight="1"/>
  <cols>
    <col min="1" max="1" width="7.33203125" customWidth="1"/>
    <col min="2" max="2" width="24.109375" customWidth="1"/>
    <col min="3" max="3" width="9" customWidth="1"/>
    <col min="4" max="4" width="9.33203125" customWidth="1"/>
    <col min="5" max="5" width="2.33203125" customWidth="1"/>
    <col min="6" max="6" width="0.109375" customWidth="1"/>
    <col min="7" max="7" width="6.5546875" hidden="1" customWidth="1"/>
    <col min="8" max="8" width="14.88671875" hidden="1" customWidth="1"/>
    <col min="9" max="9" width="12" hidden="1" customWidth="1"/>
    <col min="10" max="10" width="12.6640625" hidden="1" customWidth="1"/>
    <col min="11" max="11" width="9.109375" customWidth="1"/>
    <col min="12" max="12" width="14.88671875" customWidth="1"/>
    <col min="13" max="18" width="9.109375" customWidth="1"/>
    <col min="19" max="19" width="16" customWidth="1"/>
    <col min="20" max="23" width="5.88671875" hidden="1" customWidth="1"/>
    <col min="24" max="24" width="8.44140625" customWidth="1"/>
    <col min="25" max="25" width="13.109375" customWidth="1"/>
    <col min="26" max="26" width="15.6640625" customWidth="1"/>
    <col min="27" max="27" width="11.109375" customWidth="1"/>
  </cols>
  <sheetData>
    <row r="1" spans="1:27" ht="14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31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7.25" customHeight="1">
      <c r="A3" s="3"/>
      <c r="B3" s="52" t="s">
        <v>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</row>
    <row r="4" spans="1:27" ht="9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4.4">
      <c r="A5" s="3"/>
      <c r="B5" s="202" t="s">
        <v>146</v>
      </c>
      <c r="C5" s="203"/>
      <c r="D5" s="204"/>
      <c r="E5" s="53"/>
      <c r="F5" s="53"/>
      <c r="G5" s="53"/>
      <c r="H5" s="53"/>
      <c r="I5" s="3"/>
      <c r="J5" s="3"/>
      <c r="K5" s="3"/>
      <c r="L5" s="3"/>
      <c r="M5" s="3"/>
      <c r="N5" s="3"/>
      <c r="O5" s="3"/>
      <c r="P5" s="3"/>
      <c r="Q5" s="3"/>
      <c r="R5" s="54"/>
      <c r="S5" s="55" t="s">
        <v>147</v>
      </c>
      <c r="T5" s="56"/>
      <c r="U5" s="56"/>
      <c r="V5" s="56"/>
      <c r="W5" s="56"/>
      <c r="X5" s="56"/>
      <c r="Y5" s="56"/>
      <c r="Z5" s="56"/>
      <c r="AA5" s="57"/>
    </row>
    <row r="6" spans="1:27" ht="14.4">
      <c r="A6" s="3"/>
      <c r="B6" s="58" t="s">
        <v>148</v>
      </c>
      <c r="C6" s="205" t="s">
        <v>149</v>
      </c>
      <c r="D6" s="20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58" t="s">
        <v>150</v>
      </c>
      <c r="T6" s="59"/>
      <c r="U6" s="60">
        <f>C9</f>
        <v>0.3</v>
      </c>
      <c r="V6" s="59">
        <f>'2º Calculadora de Banda (beta)'!U6/10</f>
        <v>0.03</v>
      </c>
      <c r="W6" s="59"/>
      <c r="X6" s="58" t="s">
        <v>4</v>
      </c>
      <c r="Y6" s="58" t="s">
        <v>151</v>
      </c>
      <c r="Z6" s="58" t="s">
        <v>152</v>
      </c>
      <c r="AA6" s="58" t="s">
        <v>153</v>
      </c>
    </row>
    <row r="7" spans="1:27" ht="14.4">
      <c r="A7" s="3"/>
      <c r="B7" s="61" t="s">
        <v>154</v>
      </c>
      <c r="C7" s="206">
        <v>1000</v>
      </c>
      <c r="D7" s="200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62">
        <v>1</v>
      </c>
      <c r="T7" s="63">
        <f>IF('1º Perfil de consumo'!$N$23=0,0,((IF(S7&lt;'1º Perfil de consumo'!$N$23,(-('1º Perfil de consumo'!$N$23/S7)),S7/'1º Perfil de consumo'!$N$23))))</f>
        <v>-4.0621693121693125</v>
      </c>
      <c r="U7" s="63">
        <f t="shared" ref="U7:U1006" si="0">T7*$V$6</f>
        <v>-0.12186507936507937</v>
      </c>
      <c r="V7" s="63">
        <f t="shared" ref="V7:V1006" si="1">IF(U7&lt;=0,U7-1,U7+1)</f>
        <v>-1.1218650793650793</v>
      </c>
      <c r="W7" s="63">
        <f>IF(V7&lt;=0,'1º Perfil de consumo'!$N$16/V7,'1º Perfil de consumo'!$N$16*V7)</f>
        <v>-1.120111303691651</v>
      </c>
      <c r="X7" s="64">
        <f t="shared" ref="X7:X1006" si="2">IF(W7&lt;=0,W7*-1,W7)</f>
        <v>1.120111303691651</v>
      </c>
      <c r="Y7" s="65">
        <f t="shared" ref="Y7:Y1006" si="3">IF(X7=0,0,S7/X7)</f>
        <v>0.89276842105263166</v>
      </c>
      <c r="Z7" s="62">
        <f>S7*'1º Perfil de consumo'!$N$9/'2º Calculadora de Banda (beta)'!Y7</f>
        <v>846.80414559088808</v>
      </c>
      <c r="AA7" s="66">
        <f>Z7/'1º Perfil de consumo'!$N$9</f>
        <v>1.1201113036916508</v>
      </c>
    </row>
    <row r="8" spans="1:27" ht="14.4">
      <c r="A8" s="3"/>
      <c r="B8" s="61" t="s">
        <v>155</v>
      </c>
      <c r="C8" s="206">
        <v>1300</v>
      </c>
      <c r="D8" s="200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62">
        <v>2</v>
      </c>
      <c r="T8" s="63">
        <f>IF('1º Perfil de consumo'!$N$23=0,0,((IF(S8&lt;'1º Perfil de consumo'!$N$23,(-('1º Perfil de consumo'!$N$23/S8)),S8/'1º Perfil de consumo'!$N$23))))</f>
        <v>-2.0310846560846563</v>
      </c>
      <c r="U8" s="63">
        <f t="shared" si="0"/>
        <v>-6.0932539682539685E-2</v>
      </c>
      <c r="V8" s="63">
        <f t="shared" si="1"/>
        <v>-1.0609325396825398</v>
      </c>
      <c r="W8" s="63">
        <f>IF(V8&lt;=0,'1º Perfil de consumo'!$N$16/V8,'1º Perfil de consumo'!$N$16*V8)</f>
        <v>-1.1844426573906104</v>
      </c>
      <c r="X8" s="64">
        <f t="shared" si="2"/>
        <v>1.1844426573906104</v>
      </c>
      <c r="Y8" s="65">
        <f t="shared" si="3"/>
        <v>1.6885578947368423</v>
      </c>
      <c r="Z8" s="62">
        <f>S8*'1º Perfil de consumo'!$N$9/'2º Calculadora de Banda (beta)'!Y8</f>
        <v>895.43864898730146</v>
      </c>
      <c r="AA8" s="66">
        <f>Z8/'1º Perfil de consumo'!$N$9</f>
        <v>1.1844426573906104</v>
      </c>
    </row>
    <row r="9" spans="1:27" ht="14.4">
      <c r="A9" s="3"/>
      <c r="B9" s="67" t="s">
        <v>156</v>
      </c>
      <c r="C9" s="207">
        <f>(C8-C7)/C7</f>
        <v>0.3</v>
      </c>
      <c r="D9" s="200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62">
        <v>3</v>
      </c>
      <c r="T9" s="63">
        <f>IF('1º Perfil de consumo'!$N$23=0,0,((IF(S9&lt;'1º Perfil de consumo'!$N$23,(-('1º Perfil de consumo'!$N$23/S9)),S9/'1º Perfil de consumo'!$N$23))))</f>
        <v>-1.3540564373897708</v>
      </c>
      <c r="U9" s="63">
        <f t="shared" si="0"/>
        <v>-4.0621693121693121E-2</v>
      </c>
      <c r="V9" s="63">
        <f t="shared" si="1"/>
        <v>-1.0406216931216932</v>
      </c>
      <c r="W9" s="63">
        <f>IF(V9&lt;=0,'1º Perfil de consumo'!$N$16/V9,'1º Perfil de consumo'!$N$16*V9)</f>
        <v>-1.2075606004753974</v>
      </c>
      <c r="X9" s="64">
        <f t="shared" si="2"/>
        <v>1.2075606004753974</v>
      </c>
      <c r="Y9" s="65">
        <f t="shared" si="3"/>
        <v>2.4843473684210529</v>
      </c>
      <c r="Z9" s="62">
        <f>S9*'1º Perfil de consumo'!$N$9/'2º Calculadora de Banda (beta)'!Y9</f>
        <v>912.91581395940045</v>
      </c>
      <c r="AA9" s="66">
        <f>Z9/'1º Perfil de consumo'!$N$9</f>
        <v>1.2075606004753974</v>
      </c>
    </row>
    <row r="10" spans="1:27" ht="14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62">
        <v>4</v>
      </c>
      <c r="T10" s="63">
        <f>IF('1º Perfil de consumo'!$N$23=0,0,((IF(S10&lt;'1º Perfil de consumo'!$N$23,(-('1º Perfil de consumo'!$N$23/S10)),S10/'1º Perfil de consumo'!$N$23))))</f>
        <v>-1.0155423280423281</v>
      </c>
      <c r="U10" s="63">
        <f t="shared" si="0"/>
        <v>-3.0466269841269843E-2</v>
      </c>
      <c r="V10" s="63">
        <f t="shared" si="1"/>
        <v>-1.0304662698412699</v>
      </c>
      <c r="W10" s="63">
        <f>IF(V10&lt;=0,'1º Perfil de consumo'!$N$16/V10,'1º Perfil de consumo'!$N$16*V10)</f>
        <v>-1.2194613190078718</v>
      </c>
      <c r="X10" s="64">
        <f t="shared" si="2"/>
        <v>1.2194613190078718</v>
      </c>
      <c r="Y10" s="65">
        <f t="shared" si="3"/>
        <v>3.2801368421052635</v>
      </c>
      <c r="Z10" s="62">
        <f>S10*'1º Perfil de consumo'!$N$9/'2º Calculadora de Banda (beta)'!Y10</f>
        <v>921.91275716995108</v>
      </c>
      <c r="AA10" s="66">
        <f>Z10/'1º Perfil de consumo'!$N$9</f>
        <v>1.2194613190078718</v>
      </c>
    </row>
    <row r="11" spans="1:27" ht="14.4">
      <c r="A11" s="3"/>
      <c r="B11" s="202" t="s">
        <v>157</v>
      </c>
      <c r="C11" s="203"/>
      <c r="D11" s="204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62">
        <v>5</v>
      </c>
      <c r="T11" s="63">
        <f>IF('1º Perfil de consumo'!$N$23=0,0,((IF(S11&lt;'1º Perfil de consumo'!$N$23,(-('1º Perfil de consumo'!$N$23/S11)),S11/'1º Perfil de consumo'!$N$23))))</f>
        <v>1.2308694236405078</v>
      </c>
      <c r="U11" s="63">
        <f t="shared" si="0"/>
        <v>3.6926082709215234E-2</v>
      </c>
      <c r="V11" s="63">
        <f t="shared" si="1"/>
        <v>1.0369260827092153</v>
      </c>
      <c r="W11" s="63">
        <f>IF(V11&lt;=0,'1º Perfil de consumo'!$N$16/V11,'1º Perfil de consumo'!$N$16*V11)</f>
        <v>1.3030155801240138</v>
      </c>
      <c r="X11" s="64">
        <f t="shared" si="2"/>
        <v>1.3030155801240138</v>
      </c>
      <c r="Y11" s="65">
        <f t="shared" si="3"/>
        <v>3.8372526593458907</v>
      </c>
      <c r="Z11" s="62">
        <f>S11*'1º Perfil de consumo'!$N$9/'2º Calculadora de Banda (beta)'!Y11</f>
        <v>985.07977857375431</v>
      </c>
      <c r="AA11" s="66">
        <f>Z11/'1º Perfil de consumo'!$N$9</f>
        <v>1.3030155801240135</v>
      </c>
    </row>
    <row r="12" spans="1:27" ht="14.4">
      <c r="A12" s="3"/>
      <c r="B12" s="62">
        <v>1</v>
      </c>
      <c r="C12" s="65">
        <f t="shared" ref="C12:C22" si="4">LOOKUP(B12,S:S,Y:Y)</f>
        <v>0.89276842105263166</v>
      </c>
      <c r="D12" s="68">
        <f t="shared" ref="D12:D22" si="5">LOOKUP(B12,S:S,AA:AA)</f>
        <v>1.1201113036916508</v>
      </c>
      <c r="E12" s="3"/>
      <c r="F12" s="3"/>
      <c r="G12" s="3"/>
      <c r="H12" s="69"/>
      <c r="I12" s="3"/>
      <c r="J12" s="3"/>
      <c r="K12" s="3"/>
      <c r="L12" s="3"/>
      <c r="M12" s="3"/>
      <c r="N12" s="3"/>
      <c r="O12" s="3"/>
      <c r="P12" s="3"/>
      <c r="Q12" s="3"/>
      <c r="R12" s="3"/>
      <c r="S12" s="62">
        <v>6</v>
      </c>
      <c r="T12" s="63">
        <f>IF('1º Perfil de consumo'!$N$23=0,0,((IF(S12&lt;'1º Perfil de consumo'!$N$23,(-('1º Perfil de consumo'!$N$23/S12)),S12/'1º Perfil de consumo'!$N$23))))</f>
        <v>1.4770433083686094</v>
      </c>
      <c r="U12" s="63">
        <f t="shared" si="0"/>
        <v>4.4311299251058284E-2</v>
      </c>
      <c r="V12" s="63">
        <f t="shared" si="1"/>
        <v>1.0443112992510584</v>
      </c>
      <c r="W12" s="63">
        <f>IF(V12&lt;=0,'1º Perfil de consumo'!$N$16/V12,'1º Perfil de consumo'!$N$16*V12)</f>
        <v>1.3122959448260654</v>
      </c>
      <c r="X12" s="64">
        <f t="shared" si="2"/>
        <v>1.3122959448260654</v>
      </c>
      <c r="Y12" s="65">
        <f t="shared" si="3"/>
        <v>4.5721394047249406</v>
      </c>
      <c r="Z12" s="62">
        <f>S12*'1º Perfil de consumo'!$N$9/'2º Calculadora de Banda (beta)'!Y12</f>
        <v>992.09573428850547</v>
      </c>
      <c r="AA12" s="66">
        <f>Z12/'1º Perfil de consumo'!$N$9</f>
        <v>1.3122959448260654</v>
      </c>
    </row>
    <row r="13" spans="1:27" ht="14.4">
      <c r="A13" s="3"/>
      <c r="B13" s="62">
        <v>2</v>
      </c>
      <c r="C13" s="65">
        <f t="shared" si="4"/>
        <v>1.6885578947368423</v>
      </c>
      <c r="D13" s="68">
        <f t="shared" si="5"/>
        <v>1.1844426573906104</v>
      </c>
      <c r="E13" s="3"/>
      <c r="F13" s="70"/>
      <c r="G13" s="70"/>
      <c r="H13" s="70"/>
      <c r="I13" s="70"/>
      <c r="J13" s="3"/>
      <c r="K13" s="3"/>
      <c r="L13" s="3"/>
      <c r="M13" s="3"/>
      <c r="N13" s="3"/>
      <c r="O13" s="3"/>
      <c r="P13" s="3"/>
      <c r="Q13" s="3"/>
      <c r="R13" s="3"/>
      <c r="S13" s="62">
        <v>7</v>
      </c>
      <c r="T13" s="63">
        <f>IF('1º Perfil de consumo'!$N$23=0,0,((IF(S13&lt;'1º Perfil de consumo'!$N$23,(-('1º Perfil de consumo'!$N$23/S13)),S13/'1º Perfil de consumo'!$N$23))))</f>
        <v>1.7232171930967111</v>
      </c>
      <c r="U13" s="63">
        <f t="shared" si="0"/>
        <v>5.1696515792901333E-2</v>
      </c>
      <c r="V13" s="63">
        <f t="shared" si="1"/>
        <v>1.0516965157929012</v>
      </c>
      <c r="W13" s="63">
        <f>IF(V13&lt;=0,'1º Perfil de consumo'!$N$16/V13,'1º Perfil de consumo'!$N$16*V13)</f>
        <v>1.3215763095281166</v>
      </c>
      <c r="X13" s="64">
        <f t="shared" si="2"/>
        <v>1.3215763095281166</v>
      </c>
      <c r="Y13" s="65">
        <f t="shared" si="3"/>
        <v>5.2967051161044401</v>
      </c>
      <c r="Z13" s="62">
        <f>S13*'1º Perfil de consumo'!$N$9/'2º Calculadora de Banda (beta)'!Y13</f>
        <v>999.11169000325606</v>
      </c>
      <c r="AA13" s="66">
        <f>Z13/'1º Perfil de consumo'!$N$9</f>
        <v>1.3215763095281166</v>
      </c>
    </row>
    <row r="14" spans="1:27" ht="14.4">
      <c r="A14" s="3"/>
      <c r="B14" s="62">
        <v>3</v>
      </c>
      <c r="C14" s="65">
        <f t="shared" si="4"/>
        <v>2.4843473684210529</v>
      </c>
      <c r="D14" s="68">
        <f t="shared" si="5"/>
        <v>1.2075606004753974</v>
      </c>
      <c r="E14" s="3"/>
      <c r="F14" s="70"/>
      <c r="G14" s="70"/>
      <c r="H14" s="70"/>
      <c r="I14" s="70"/>
      <c r="J14" s="3"/>
      <c r="K14" s="3"/>
      <c r="L14" s="3"/>
      <c r="M14" s="3"/>
      <c r="N14" s="3"/>
      <c r="O14" s="3"/>
      <c r="P14" s="3"/>
      <c r="Q14" s="3"/>
      <c r="R14" s="3"/>
      <c r="S14" s="62">
        <v>8</v>
      </c>
      <c r="T14" s="63">
        <f>IF('1º Perfil de consumo'!$N$23=0,0,((IF(S14&lt;'1º Perfil de consumo'!$N$23,(-('1º Perfil de consumo'!$N$23/S14)),S14/'1º Perfil de consumo'!$N$23))))</f>
        <v>1.9693910778248125</v>
      </c>
      <c r="U14" s="63">
        <f t="shared" si="0"/>
        <v>5.9081732334744369E-2</v>
      </c>
      <c r="V14" s="63">
        <f t="shared" si="1"/>
        <v>1.0590817323347443</v>
      </c>
      <c r="W14" s="63">
        <f>IF(V14&lt;=0,'1º Perfil de consumo'!$N$16/V14,'1º Perfil de consumo'!$N$16*V14)</f>
        <v>1.330856674230168</v>
      </c>
      <c r="X14" s="64">
        <f t="shared" si="2"/>
        <v>1.330856674230168</v>
      </c>
      <c r="Y14" s="65">
        <f t="shared" si="3"/>
        <v>6.0111657062001722</v>
      </c>
      <c r="Z14" s="62">
        <f>S14*'1º Perfil de consumo'!$N$9/'2º Calculadora de Banda (beta)'!Y14</f>
        <v>1006.127645718007</v>
      </c>
      <c r="AA14" s="66">
        <f>Z14/'1º Perfil de consumo'!$N$9</f>
        <v>1.330856674230168</v>
      </c>
    </row>
    <row r="15" spans="1:27" ht="14.4">
      <c r="A15" s="3"/>
      <c r="B15" s="62">
        <v>4</v>
      </c>
      <c r="C15" s="65">
        <f t="shared" si="4"/>
        <v>3.2801368421052635</v>
      </c>
      <c r="D15" s="68">
        <f t="shared" si="5"/>
        <v>1.2194613190078718</v>
      </c>
      <c r="E15" s="3"/>
      <c r="F15" s="70"/>
      <c r="G15" s="70"/>
      <c r="H15" s="70"/>
      <c r="I15" s="70"/>
      <c r="J15" s="3"/>
      <c r="K15" s="3"/>
      <c r="L15" s="3"/>
      <c r="M15" s="3"/>
      <c r="N15" s="3"/>
      <c r="O15" s="3"/>
      <c r="P15" s="3"/>
      <c r="Q15" s="3"/>
      <c r="R15" s="3"/>
      <c r="S15" s="62">
        <v>9</v>
      </c>
      <c r="T15" s="63">
        <f>IF('1º Perfil de consumo'!$N$23=0,0,((IF(S15&lt;'1º Perfil de consumo'!$N$23,(-('1º Perfil de consumo'!$N$23/S15)),S15/'1º Perfil de consumo'!$N$23))))</f>
        <v>2.2155649625529144</v>
      </c>
      <c r="U15" s="63">
        <f t="shared" si="0"/>
        <v>6.6466948876587426E-2</v>
      </c>
      <c r="V15" s="63">
        <f t="shared" si="1"/>
        <v>1.0664669488765874</v>
      </c>
      <c r="W15" s="63">
        <f>IF(V15&lt;=0,'1º Perfil de consumo'!$N$16/V15,'1º Perfil de consumo'!$N$16*V15)</f>
        <v>1.3401370389322196</v>
      </c>
      <c r="X15" s="64">
        <f t="shared" si="2"/>
        <v>1.3401370389322196</v>
      </c>
      <c r="Y15" s="65">
        <f t="shared" si="3"/>
        <v>6.7157311070000167</v>
      </c>
      <c r="Z15" s="62">
        <f>S15*'1º Perfil de consumo'!$N$9/'2º Calculadora de Banda (beta)'!Y15</f>
        <v>1013.143601432758</v>
      </c>
      <c r="AA15" s="66">
        <f>Z15/'1º Perfil de consumo'!$N$9</f>
        <v>1.3401370389322196</v>
      </c>
    </row>
    <row r="16" spans="1:27" ht="14.4">
      <c r="A16" s="3"/>
      <c r="B16" s="62">
        <v>5</v>
      </c>
      <c r="C16" s="65">
        <f t="shared" si="4"/>
        <v>3.8372526593458907</v>
      </c>
      <c r="D16" s="68">
        <f t="shared" si="5"/>
        <v>1.3030155801240135</v>
      </c>
      <c r="E16" s="3"/>
      <c r="F16" s="70"/>
      <c r="G16" s="70"/>
      <c r="H16" s="70"/>
      <c r="I16" s="70"/>
      <c r="J16" s="3"/>
      <c r="K16" s="3"/>
      <c r="L16" s="3"/>
      <c r="M16" s="3"/>
      <c r="N16" s="3"/>
      <c r="O16" s="3"/>
      <c r="P16" s="3"/>
      <c r="Q16" s="3"/>
      <c r="R16" s="3"/>
      <c r="S16" s="62">
        <v>10</v>
      </c>
      <c r="T16" s="63">
        <f>IF('1º Perfil de consumo'!$N$23=0,0,((IF(S16&lt;'1º Perfil de consumo'!$N$23,(-('1º Perfil de consumo'!$N$23/S16)),S16/'1º Perfil de consumo'!$N$23))))</f>
        <v>2.4617388472810156</v>
      </c>
      <c r="U16" s="63">
        <f t="shared" si="0"/>
        <v>7.3852165418430468E-2</v>
      </c>
      <c r="V16" s="63">
        <f t="shared" si="1"/>
        <v>1.0738521654184305</v>
      </c>
      <c r="W16" s="63">
        <f>IF(V16&lt;=0,'1º Perfil de consumo'!$N$16/V16,'1º Perfil de consumo'!$N$16*V16)</f>
        <v>1.349417403634271</v>
      </c>
      <c r="X16" s="64">
        <f t="shared" si="2"/>
        <v>1.349417403634271</v>
      </c>
      <c r="Y16" s="65">
        <f t="shared" si="3"/>
        <v>7.4106054754206161</v>
      </c>
      <c r="Z16" s="62">
        <f>S16*'1º Perfil de consumo'!$N$9/'2º Calculadora de Banda (beta)'!Y16</f>
        <v>1020.1595571475088</v>
      </c>
      <c r="AA16" s="66">
        <f>Z16/'1º Perfil de consumo'!$N$9</f>
        <v>1.349417403634271</v>
      </c>
    </row>
    <row r="17" spans="1:27" ht="14.4">
      <c r="A17" s="3"/>
      <c r="B17" s="62">
        <v>10</v>
      </c>
      <c r="C17" s="65">
        <f t="shared" si="4"/>
        <v>7.4106054754206161</v>
      </c>
      <c r="D17" s="68">
        <f t="shared" si="5"/>
        <v>1.349417403634271</v>
      </c>
      <c r="E17" s="3"/>
      <c r="F17" s="70"/>
      <c r="G17" s="70"/>
      <c r="H17" s="70"/>
      <c r="I17" s="70"/>
      <c r="J17" s="3"/>
      <c r="K17" s="3"/>
      <c r="L17" s="3"/>
      <c r="M17" s="3"/>
      <c r="N17" s="3"/>
      <c r="O17" s="3"/>
      <c r="P17" s="3"/>
      <c r="Q17" s="3"/>
      <c r="R17" s="3"/>
      <c r="S17" s="62">
        <v>11</v>
      </c>
      <c r="T17" s="63">
        <f>IF('1º Perfil de consumo'!$N$23=0,0,((IF(S17&lt;'1º Perfil de consumo'!$N$23,(-('1º Perfil de consumo'!$N$23/S17)),S17/'1º Perfil de consumo'!$N$23))))</f>
        <v>2.7079127320091172</v>
      </c>
      <c r="U17" s="63">
        <f t="shared" si="0"/>
        <v>8.1237381960273511E-2</v>
      </c>
      <c r="V17" s="63">
        <f t="shared" si="1"/>
        <v>1.0812373819602734</v>
      </c>
      <c r="W17" s="63">
        <f>IF(V17&lt;=0,'1º Perfil de consumo'!$N$16/V17,'1º Perfil de consumo'!$N$16*V17)</f>
        <v>1.3586977683363224</v>
      </c>
      <c r="X17" s="64">
        <f t="shared" si="2"/>
        <v>1.3586977683363224</v>
      </c>
      <c r="Y17" s="65">
        <f t="shared" si="3"/>
        <v>8.095987390535802</v>
      </c>
      <c r="Z17" s="62">
        <f>S17*'1º Perfil de consumo'!$N$9/'2º Calculadora de Banda (beta)'!Y17</f>
        <v>1027.1755128622597</v>
      </c>
      <c r="AA17" s="66">
        <f>Z17/'1º Perfil de consumo'!$N$9</f>
        <v>1.3586977683363224</v>
      </c>
    </row>
    <row r="18" spans="1:27" ht="14.4">
      <c r="A18" s="3"/>
      <c r="B18" s="62">
        <v>20</v>
      </c>
      <c r="C18" s="65">
        <f t="shared" si="4"/>
        <v>13.867499708813543</v>
      </c>
      <c r="D18" s="68">
        <f t="shared" si="5"/>
        <v>1.4422210506547852</v>
      </c>
      <c r="E18" s="3"/>
      <c r="F18" s="3"/>
      <c r="G18" s="3"/>
      <c r="H18" s="3"/>
      <c r="I18" s="70"/>
      <c r="J18" s="3"/>
      <c r="K18" s="3"/>
      <c r="L18" s="3"/>
      <c r="M18" s="3"/>
      <c r="N18" s="3"/>
      <c r="O18" s="3"/>
      <c r="P18" s="3"/>
      <c r="Q18" s="3"/>
      <c r="R18" s="3"/>
      <c r="S18" s="62">
        <v>12</v>
      </c>
      <c r="T18" s="63">
        <f>IF('1º Perfil de consumo'!$N$23=0,0,((IF(S18&lt;'1º Perfil de consumo'!$N$23,(-('1º Perfil de consumo'!$N$23/S18)),S18/'1º Perfil de consumo'!$N$23))))</f>
        <v>2.9540866167372188</v>
      </c>
      <c r="U18" s="63">
        <f t="shared" si="0"/>
        <v>8.8622598502116567E-2</v>
      </c>
      <c r="V18" s="63">
        <f t="shared" si="1"/>
        <v>1.0886225985021165</v>
      </c>
      <c r="W18" s="63">
        <f>IF(V18&lt;=0,'1º Perfil de consumo'!$N$16/V18,'1º Perfil de consumo'!$N$16*V18)</f>
        <v>1.3679781330383738</v>
      </c>
      <c r="X18" s="64">
        <f t="shared" si="2"/>
        <v>1.3679781330383738</v>
      </c>
      <c r="Y18" s="65">
        <f t="shared" si="3"/>
        <v>8.7720700427770524</v>
      </c>
      <c r="Z18" s="62">
        <f>S18*'1º Perfil de consumo'!$N$9/'2º Calculadora de Banda (beta)'!Y18</f>
        <v>1034.1914685770107</v>
      </c>
      <c r="AA18" s="66">
        <f>Z18/'1º Perfil de consumo'!$N$9</f>
        <v>1.367978133038374</v>
      </c>
    </row>
    <row r="19" spans="1:27" ht="14.4">
      <c r="A19" s="3"/>
      <c r="B19" s="62">
        <v>30</v>
      </c>
      <c r="C19" s="65">
        <f t="shared" si="4"/>
        <v>19.543659489930779</v>
      </c>
      <c r="D19" s="68">
        <f t="shared" si="5"/>
        <v>1.5350246976752999</v>
      </c>
      <c r="E19" s="3"/>
      <c r="F19" s="3"/>
      <c r="G19" s="3"/>
      <c r="H19" s="3"/>
      <c r="I19" s="70"/>
      <c r="J19" s="3"/>
      <c r="K19" s="3"/>
      <c r="L19" s="3"/>
      <c r="M19" s="3"/>
      <c r="N19" s="3"/>
      <c r="O19" s="3"/>
      <c r="P19" s="3"/>
      <c r="Q19" s="3"/>
      <c r="R19" s="3"/>
      <c r="S19" s="62">
        <v>13</v>
      </c>
      <c r="T19" s="63">
        <f>IF('1º Perfil de consumo'!$N$23=0,0,((IF(S19&lt;'1º Perfil de consumo'!$N$23,(-('1º Perfil de consumo'!$N$23/S19)),S19/'1º Perfil de consumo'!$N$23))))</f>
        <v>3.2002605014653205</v>
      </c>
      <c r="U19" s="63">
        <f t="shared" si="0"/>
        <v>9.600781504395961E-2</v>
      </c>
      <c r="V19" s="63">
        <f t="shared" si="1"/>
        <v>1.0960078150439596</v>
      </c>
      <c r="W19" s="63">
        <f>IF(V19&lt;=0,'1º Perfil de consumo'!$N$16/V19,'1º Perfil de consumo'!$N$16*V19)</f>
        <v>1.3772584977404254</v>
      </c>
      <c r="X19" s="64">
        <f t="shared" si="2"/>
        <v>1.3772584977404254</v>
      </c>
      <c r="Y19" s="65">
        <f t="shared" si="3"/>
        <v>9.4390414154846152</v>
      </c>
      <c r="Z19" s="62">
        <f>S19*'1º Perfil de consumo'!$N$9/'2º Calculadora de Banda (beta)'!Y19</f>
        <v>1041.2074242917615</v>
      </c>
      <c r="AA19" s="66">
        <f>Z19/'1º Perfil de consumo'!$N$9</f>
        <v>1.3772584977404252</v>
      </c>
    </row>
    <row r="20" spans="1:27" ht="14.4">
      <c r="A20" s="3"/>
      <c r="B20" s="62">
        <v>40</v>
      </c>
      <c r="C20" s="65">
        <f t="shared" si="4"/>
        <v>24.572615491269527</v>
      </c>
      <c r="D20" s="68">
        <f t="shared" si="5"/>
        <v>1.6278283446958144</v>
      </c>
      <c r="E20" s="3"/>
      <c r="F20" s="70"/>
      <c r="G20" s="70"/>
      <c r="H20" s="70"/>
      <c r="I20" s="70"/>
      <c r="J20" s="3"/>
      <c r="K20" s="3"/>
      <c r="L20" s="3"/>
      <c r="M20" s="3"/>
      <c r="N20" s="3"/>
      <c r="O20" s="3"/>
      <c r="P20" s="3"/>
      <c r="Q20" s="3"/>
      <c r="R20" s="3"/>
      <c r="S20" s="62">
        <v>14</v>
      </c>
      <c r="T20" s="63">
        <f>IF('1º Perfil de consumo'!$N$23=0,0,((IF(S20&lt;'1º Perfil de consumo'!$N$23,(-('1º Perfil de consumo'!$N$23/S20)),S20/'1º Perfil de consumo'!$N$23))))</f>
        <v>3.4464343861934221</v>
      </c>
      <c r="U20" s="63">
        <f t="shared" si="0"/>
        <v>0.10339303158580267</v>
      </c>
      <c r="V20" s="63">
        <f t="shared" si="1"/>
        <v>1.1033930315858027</v>
      </c>
      <c r="W20" s="63">
        <f>IF(V20&lt;=0,'1º Perfil de consumo'!$N$16/V20,'1º Perfil de consumo'!$N$16*V20)</f>
        <v>1.3865388624424768</v>
      </c>
      <c r="X20" s="64">
        <f t="shared" si="2"/>
        <v>1.3865388624424768</v>
      </c>
      <c r="Y20" s="65">
        <f t="shared" si="3"/>
        <v>10.097084459167704</v>
      </c>
      <c r="Z20" s="62">
        <f>S20*'1º Perfil de consumo'!$N$9/'2º Calculadora de Banda (beta)'!Y20</f>
        <v>1048.2233800065126</v>
      </c>
      <c r="AA20" s="66">
        <f>Z20/'1º Perfil de consumo'!$N$9</f>
        <v>1.386538862442477</v>
      </c>
    </row>
    <row r="21" spans="1:27" ht="15.75" customHeight="1">
      <c r="A21" s="3"/>
      <c r="B21" s="62">
        <v>50</v>
      </c>
      <c r="C21" s="65">
        <f t="shared" si="4"/>
        <v>29.05909005569811</v>
      </c>
      <c r="D21" s="68">
        <f t="shared" si="5"/>
        <v>1.7206319917163286</v>
      </c>
      <c r="E21" s="3"/>
      <c r="F21" s="70"/>
      <c r="G21" s="70"/>
      <c r="H21" s="70"/>
      <c r="I21" s="70"/>
      <c r="J21" s="3"/>
      <c r="K21" s="3"/>
      <c r="L21" s="3"/>
      <c r="M21" s="3"/>
      <c r="N21" s="3"/>
      <c r="O21" s="3"/>
      <c r="P21" s="3"/>
      <c r="Q21" s="3"/>
      <c r="R21" s="3"/>
      <c r="S21" s="62">
        <v>15</v>
      </c>
      <c r="T21" s="63">
        <f>IF('1º Perfil de consumo'!$N$23=0,0,((IF(S21&lt;'1º Perfil de consumo'!$N$23,(-('1º Perfil de consumo'!$N$23/S21)),S21/'1º Perfil de consumo'!$N$23))))</f>
        <v>3.6926082709215238</v>
      </c>
      <c r="U21" s="63">
        <f t="shared" si="0"/>
        <v>0.11077824812764571</v>
      </c>
      <c r="V21" s="63">
        <f t="shared" si="1"/>
        <v>1.1107782481276458</v>
      </c>
      <c r="W21" s="63">
        <f>IF(V21&lt;=0,'1º Perfil de consumo'!$N$16/V21,'1º Perfil de consumo'!$N$16*V21)</f>
        <v>1.3958192271445284</v>
      </c>
      <c r="X21" s="64">
        <f t="shared" si="2"/>
        <v>1.3958192271445284</v>
      </c>
      <c r="Y21" s="65">
        <f t="shared" si="3"/>
        <v>10.746377258813073</v>
      </c>
      <c r="Z21" s="62">
        <f>S21*'1º Perfil de consumo'!$N$9/'2º Calculadora de Banda (beta)'!Y21</f>
        <v>1055.2393357212636</v>
      </c>
      <c r="AA21" s="66">
        <f>Z21/'1º Perfil de consumo'!$N$9</f>
        <v>1.3958192271445287</v>
      </c>
    </row>
    <row r="22" spans="1:27" ht="15.75" customHeight="1">
      <c r="A22" s="3"/>
      <c r="B22" s="71">
        <v>100</v>
      </c>
      <c r="C22" s="72">
        <f t="shared" si="4"/>
        <v>45.773917843869839</v>
      </c>
      <c r="D22" s="73">
        <f t="shared" si="5"/>
        <v>2.1846502268189014</v>
      </c>
      <c r="E22" s="3"/>
      <c r="F22" s="70"/>
      <c r="G22" s="70"/>
      <c r="H22" s="70"/>
      <c r="I22" s="70"/>
      <c r="J22" s="3"/>
      <c r="K22" s="3"/>
      <c r="L22" s="3"/>
      <c r="M22" s="3"/>
      <c r="N22" s="3"/>
      <c r="O22" s="3"/>
      <c r="P22" s="3"/>
      <c r="Q22" s="3"/>
      <c r="R22" s="3"/>
      <c r="S22" s="62">
        <v>16</v>
      </c>
      <c r="T22" s="63">
        <f>IF('1º Perfil de consumo'!$N$23=0,0,((IF(S22&lt;'1º Perfil de consumo'!$N$23,(-('1º Perfil de consumo'!$N$23/S22)),S22/'1º Perfil de consumo'!$N$23))))</f>
        <v>3.938782155649625</v>
      </c>
      <c r="U22" s="63">
        <f t="shared" si="0"/>
        <v>0.11816346466948874</v>
      </c>
      <c r="V22" s="63">
        <f t="shared" si="1"/>
        <v>1.1181634646694887</v>
      </c>
      <c r="W22" s="63">
        <f>IF(V22&lt;=0,'1º Perfil de consumo'!$N$16/V22,'1º Perfil de consumo'!$N$16*V22)</f>
        <v>1.4050995918465796</v>
      </c>
      <c r="X22" s="64">
        <f t="shared" si="2"/>
        <v>1.4050995918465796</v>
      </c>
      <c r="Y22" s="65">
        <f t="shared" si="3"/>
        <v>11.387093194563402</v>
      </c>
      <c r="Z22" s="62">
        <f>S22*'1º Perfil de consumo'!$N$9/'2º Calculadora de Banda (beta)'!Y22</f>
        <v>1062.2552914360142</v>
      </c>
      <c r="AA22" s="66">
        <f>Z22/'1º Perfil de consumo'!$N$9</f>
        <v>1.4050995918465796</v>
      </c>
    </row>
    <row r="23" spans="1:27" ht="15.75" customHeight="1">
      <c r="A23" s="3"/>
      <c r="B23" s="40"/>
      <c r="C23" s="3"/>
      <c r="D23" s="3"/>
      <c r="E23" s="3"/>
      <c r="F23" s="70"/>
      <c r="G23" s="70"/>
      <c r="H23" s="70"/>
      <c r="I23" s="70"/>
      <c r="J23" s="3"/>
      <c r="K23" s="3"/>
      <c r="L23" s="3"/>
      <c r="M23" s="3"/>
      <c r="N23" s="3"/>
      <c r="O23" s="3"/>
      <c r="P23" s="3"/>
      <c r="Q23" s="3"/>
      <c r="R23" s="3"/>
      <c r="S23" s="62">
        <v>17</v>
      </c>
      <c r="T23" s="63">
        <f>IF('1º Perfil de consumo'!$N$23=0,0,((IF(S23&lt;'1º Perfil de consumo'!$N$23,(-('1º Perfil de consumo'!$N$23/S23)),S23/'1º Perfil de consumo'!$N$23))))</f>
        <v>4.1849560403777266</v>
      </c>
      <c r="U23" s="63">
        <f t="shared" si="0"/>
        <v>0.12554868121133178</v>
      </c>
      <c r="V23" s="63">
        <f t="shared" si="1"/>
        <v>1.1255486812113318</v>
      </c>
      <c r="W23" s="63">
        <f>IF(V23&lt;=0,'1º Perfil de consumo'!$N$16/V23,'1º Perfil de consumo'!$N$16*V23)</f>
        <v>1.414379956548631</v>
      </c>
      <c r="X23" s="64">
        <f t="shared" si="2"/>
        <v>1.414379956548631</v>
      </c>
      <c r="Y23" s="65">
        <f t="shared" si="3"/>
        <v>12.019401096069961</v>
      </c>
      <c r="Z23" s="62">
        <f>S23*'1º Perfil de consumo'!$N$9/'2º Calculadora de Banda (beta)'!Y23</f>
        <v>1069.271247150765</v>
      </c>
      <c r="AA23" s="66">
        <f>Z23/'1º Perfil de consumo'!$N$9</f>
        <v>1.414379956548631</v>
      </c>
    </row>
    <row r="24" spans="1:27" ht="15.75" customHeight="1">
      <c r="A24" s="3"/>
      <c r="B24" s="3"/>
      <c r="C24" s="3"/>
      <c r="D24" s="3"/>
      <c r="E24" s="70"/>
      <c r="F24" s="70"/>
      <c r="G24" s="70"/>
      <c r="H24" s="70"/>
      <c r="I24" s="70"/>
      <c r="J24" s="3"/>
      <c r="K24" s="3"/>
      <c r="L24" s="3"/>
      <c r="M24" s="3"/>
      <c r="N24" s="3"/>
      <c r="O24" s="3"/>
      <c r="P24" s="3"/>
      <c r="Q24" s="3"/>
      <c r="R24" s="3"/>
      <c r="S24" s="62">
        <v>18</v>
      </c>
      <c r="T24" s="63">
        <f>IF('1º Perfil de consumo'!$N$23=0,0,((IF(S24&lt;'1º Perfil de consumo'!$N$23,(-('1º Perfil de consumo'!$N$23/S24)),S24/'1º Perfil de consumo'!$N$23))))</f>
        <v>4.4311299251058287</v>
      </c>
      <c r="U24" s="63">
        <f t="shared" si="0"/>
        <v>0.13293389775317485</v>
      </c>
      <c r="V24" s="63">
        <f t="shared" si="1"/>
        <v>1.1329338977531749</v>
      </c>
      <c r="W24" s="63">
        <f>IF(V24&lt;=0,'1º Perfil de consumo'!$N$16/V24,'1º Perfil de consumo'!$N$16*V24)</f>
        <v>1.4236603212506826</v>
      </c>
      <c r="X24" s="64">
        <f t="shared" si="2"/>
        <v>1.4236603212506826</v>
      </c>
      <c r="Y24" s="65">
        <f t="shared" si="3"/>
        <v>12.643465390808277</v>
      </c>
      <c r="Z24" s="62">
        <f>S24*'1º Perfil de consumo'!$N$9/'2º Calculadora de Banda (beta)'!Y24</f>
        <v>1076.2872028655161</v>
      </c>
      <c r="AA24" s="66">
        <f>Z24/'1º Perfil de consumo'!$N$9</f>
        <v>1.4236603212506826</v>
      </c>
    </row>
    <row r="25" spans="1:27" ht="15.75" customHeight="1">
      <c r="A25" s="3"/>
      <c r="B25" s="3"/>
      <c r="C25" s="3"/>
      <c r="D25" s="3"/>
      <c r="E25" s="70"/>
      <c r="F25" s="70"/>
      <c r="G25" s="70"/>
      <c r="H25" s="70"/>
      <c r="I25" s="70"/>
      <c r="J25" s="3"/>
      <c r="K25" s="3"/>
      <c r="L25" s="3"/>
      <c r="M25" s="3"/>
      <c r="N25" s="3"/>
      <c r="O25" s="3"/>
      <c r="P25" s="3"/>
      <c r="Q25" s="3"/>
      <c r="R25" s="3"/>
      <c r="S25" s="62">
        <v>19</v>
      </c>
      <c r="T25" s="63">
        <f>IF('1º Perfil de consumo'!$N$23=0,0,((IF(S25&lt;'1º Perfil de consumo'!$N$23,(-('1º Perfil de consumo'!$N$23/S25)),S25/'1º Perfil de consumo'!$N$23))))</f>
        <v>4.6773038098339299</v>
      </c>
      <c r="U25" s="63">
        <f t="shared" si="0"/>
        <v>0.14031911429501789</v>
      </c>
      <c r="V25" s="63">
        <f t="shared" si="1"/>
        <v>1.140319114295018</v>
      </c>
      <c r="W25" s="63">
        <f>IF(V25&lt;=0,'1º Perfil de consumo'!$N$16/V25,'1º Perfil de consumo'!$N$16*V25)</f>
        <v>1.4329406859527341</v>
      </c>
      <c r="X25" s="64">
        <f t="shared" si="2"/>
        <v>1.4329406859527341</v>
      </c>
      <c r="Y25" s="65">
        <f t="shared" si="3"/>
        <v>13.259446246630421</v>
      </c>
      <c r="Z25" s="62">
        <f>S25*'1º Perfil de consumo'!$N$9/'2º Calculadora de Banda (beta)'!Y25</f>
        <v>1083.3031585802669</v>
      </c>
      <c r="AA25" s="66">
        <f>Z25/'1º Perfil de consumo'!$N$9</f>
        <v>1.4329406859527341</v>
      </c>
    </row>
    <row r="26" spans="1:27" ht="15.75" customHeight="1">
      <c r="A26" s="70"/>
      <c r="B26" s="70"/>
      <c r="C26" s="70"/>
      <c r="D26" s="70"/>
      <c r="E26" s="70"/>
      <c r="F26" s="70"/>
      <c r="G26" s="70"/>
      <c r="H26" s="70"/>
      <c r="I26" s="70"/>
      <c r="J26" s="3"/>
      <c r="K26" s="3"/>
      <c r="L26" s="3"/>
      <c r="M26" s="3"/>
      <c r="N26" s="3"/>
      <c r="O26" s="3"/>
      <c r="P26" s="3"/>
      <c r="Q26" s="3"/>
      <c r="R26" s="3"/>
      <c r="S26" s="62">
        <v>20</v>
      </c>
      <c r="T26" s="63">
        <f>IF('1º Perfil de consumo'!$N$23=0,0,((IF(S26&lt;'1º Perfil de consumo'!$N$23,(-('1º Perfil de consumo'!$N$23/S26)),S26/'1º Perfil de consumo'!$N$23))))</f>
        <v>4.9234776945620311</v>
      </c>
      <c r="U26" s="63">
        <f t="shared" si="0"/>
        <v>0.14770433083686094</v>
      </c>
      <c r="V26" s="63">
        <f t="shared" si="1"/>
        <v>1.1477043308368609</v>
      </c>
      <c r="W26" s="63">
        <f>IF(V26&lt;=0,'1º Perfil de consumo'!$N$16/V26,'1º Perfil de consumo'!$N$16*V26)</f>
        <v>1.4422210506547855</v>
      </c>
      <c r="X26" s="64">
        <f t="shared" si="2"/>
        <v>1.4422210506547855</v>
      </c>
      <c r="Y26" s="65">
        <f t="shared" si="3"/>
        <v>13.867499708813543</v>
      </c>
      <c r="Z26" s="62">
        <f>S26*'1º Perfil de consumo'!$N$9/'2º Calculadora de Banda (beta)'!Y26</f>
        <v>1090.3191142950177</v>
      </c>
      <c r="AA26" s="66">
        <f>Z26/'1º Perfil de consumo'!$N$9</f>
        <v>1.4422210506547852</v>
      </c>
    </row>
    <row r="27" spans="1:27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62">
        <v>21</v>
      </c>
      <c r="T27" s="63">
        <f>IF('1º Perfil de consumo'!$N$23=0,0,((IF(S27&lt;'1º Perfil de consumo'!$N$23,(-('1º Perfil de consumo'!$N$23/S27)),S27/'1º Perfil de consumo'!$N$23))))</f>
        <v>5.1696515792901332</v>
      </c>
      <c r="U27" s="63">
        <f t="shared" si="0"/>
        <v>0.15508954737870398</v>
      </c>
      <c r="V27" s="63">
        <f t="shared" si="1"/>
        <v>1.155089547378704</v>
      </c>
      <c r="W27" s="63">
        <f>IF(V27&lt;=0,'1º Perfil de consumo'!$N$16/V27,'1º Perfil de consumo'!$N$16*V27)</f>
        <v>1.4515014153568369</v>
      </c>
      <c r="X27" s="64">
        <f t="shared" si="2"/>
        <v>1.4515014153568369</v>
      </c>
      <c r="Y27" s="65">
        <f t="shared" si="3"/>
        <v>14.467777831851004</v>
      </c>
      <c r="Z27" s="62">
        <f>S27*'1º Perfil de consumo'!$N$9/'2º Calculadora de Banda (beta)'!Y27</f>
        <v>1097.3350700097685</v>
      </c>
      <c r="AA27" s="66">
        <f>Z27/'1º Perfil de consumo'!$N$9</f>
        <v>1.4515014153568366</v>
      </c>
    </row>
    <row r="28" spans="1:27" ht="15.75" customHeight="1">
      <c r="A28" s="3"/>
      <c r="B28" s="63"/>
      <c r="C28" s="63"/>
      <c r="D28" s="63"/>
      <c r="E28" s="6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62">
        <v>22</v>
      </c>
      <c r="T28" s="63">
        <f>IF('1º Perfil de consumo'!$N$23=0,0,((IF(S28&lt;'1º Perfil de consumo'!$N$23,(-('1º Perfil de consumo'!$N$23/S28)),S28/'1º Perfil de consumo'!$N$23))))</f>
        <v>5.4158254640182344</v>
      </c>
      <c r="U28" s="63">
        <f t="shared" si="0"/>
        <v>0.16247476392054702</v>
      </c>
      <c r="V28" s="63">
        <f t="shared" si="1"/>
        <v>1.162474763920547</v>
      </c>
      <c r="W28" s="63">
        <f>IF(V28&lt;=0,'1º Perfil de consumo'!$N$16/V28,'1º Perfil de consumo'!$N$16*V28)</f>
        <v>1.4607817800588885</v>
      </c>
      <c r="X28" s="64">
        <f t="shared" si="2"/>
        <v>1.4607817800588885</v>
      </c>
      <c r="Y28" s="65">
        <f t="shared" si="3"/>
        <v>15.060428806219855</v>
      </c>
      <c r="Z28" s="62">
        <f>S28*'1º Perfil de consumo'!$N$9/'2º Calculadora de Banda (beta)'!Y28</f>
        <v>1104.3510257245196</v>
      </c>
      <c r="AA28" s="66">
        <f>Z28/'1º Perfil de consumo'!$N$9</f>
        <v>1.4607817800588883</v>
      </c>
    </row>
    <row r="29" spans="1:27" ht="15.75" customHeight="1">
      <c r="A29" s="3"/>
      <c r="B29" s="63"/>
      <c r="C29" s="63"/>
      <c r="D29" s="63"/>
      <c r="E29" s="63"/>
      <c r="F29" s="63"/>
      <c r="G29" s="63"/>
      <c r="H29" s="63"/>
      <c r="I29" s="63"/>
      <c r="J29" s="3"/>
      <c r="K29" s="3"/>
      <c r="L29" s="3"/>
      <c r="M29" s="3"/>
      <c r="N29" s="3"/>
      <c r="O29" s="3"/>
      <c r="P29" s="3"/>
      <c r="Q29" s="3"/>
      <c r="R29" s="3"/>
      <c r="S29" s="62">
        <v>23</v>
      </c>
      <c r="T29" s="63">
        <f>IF('1º Perfil de consumo'!$N$23=0,0,((IF(S29&lt;'1º Perfil de consumo'!$N$23,(-('1º Perfil de consumo'!$N$23/S29)),S29/'1º Perfil de consumo'!$N$23))))</f>
        <v>5.6619993487463365</v>
      </c>
      <c r="U29" s="63">
        <f t="shared" si="0"/>
        <v>0.16985998046239009</v>
      </c>
      <c r="V29" s="63">
        <f t="shared" si="1"/>
        <v>1.1698599804623901</v>
      </c>
      <c r="W29" s="63">
        <f>IF(V29&lt;=0,'1º Perfil de consumo'!$N$16/V29,'1º Perfil de consumo'!$N$16*V29)</f>
        <v>1.4700621447609399</v>
      </c>
      <c r="X29" s="64">
        <f t="shared" si="2"/>
        <v>1.4700621447609399</v>
      </c>
      <c r="Y29" s="65">
        <f t="shared" si="3"/>
        <v>15.645597080346722</v>
      </c>
      <c r="Z29" s="62">
        <f>S29*'1º Perfil de consumo'!$N$9/'2º Calculadora de Banda (beta)'!Y29</f>
        <v>1111.3669814392706</v>
      </c>
      <c r="AA29" s="66">
        <f>Z29/'1º Perfil de consumo'!$N$9</f>
        <v>1.4700621447609399</v>
      </c>
    </row>
    <row r="30" spans="1:27" ht="15.75" customHeight="1">
      <c r="A30" s="3"/>
      <c r="B30" s="63"/>
      <c r="C30" s="63"/>
      <c r="D30" s="63"/>
      <c r="E30" s="63"/>
      <c r="F30" s="63"/>
      <c r="G30" s="63"/>
      <c r="H30" s="63"/>
      <c r="I30" s="63"/>
      <c r="J30" s="3"/>
      <c r="K30" s="3"/>
      <c r="L30" s="3"/>
      <c r="M30" s="3"/>
      <c r="N30" s="3"/>
      <c r="O30" s="3"/>
      <c r="P30" s="3"/>
      <c r="Q30" s="3"/>
      <c r="R30" s="3"/>
      <c r="S30" s="62">
        <v>24</v>
      </c>
      <c r="T30" s="63">
        <f>IF('1º Perfil de consumo'!$N$23=0,0,((IF(S30&lt;'1º Perfil de consumo'!$N$23,(-('1º Perfil de consumo'!$N$23/S30)),S30/'1º Perfil de consumo'!$N$23))))</f>
        <v>5.9081732334744377</v>
      </c>
      <c r="U30" s="63">
        <f t="shared" si="0"/>
        <v>0.17724519700423313</v>
      </c>
      <c r="V30" s="63">
        <f t="shared" si="1"/>
        <v>1.177245197004233</v>
      </c>
      <c r="W30" s="63">
        <f>IF(V30&lt;=0,'1º Perfil de consumo'!$N$16/V30,'1º Perfil de consumo'!$N$16*V30)</f>
        <v>1.4793425094629911</v>
      </c>
      <c r="X30" s="64">
        <f t="shared" si="2"/>
        <v>1.4793425094629911</v>
      </c>
      <c r="Y30" s="65">
        <f t="shared" si="3"/>
        <v>16.22342347798288</v>
      </c>
      <c r="Z30" s="62">
        <f>S30*'1º Perfil de consumo'!$N$9/'2º Calculadora de Banda (beta)'!Y30</f>
        <v>1118.3829371540212</v>
      </c>
      <c r="AA30" s="66">
        <f>Z30/'1º Perfil de consumo'!$N$9</f>
        <v>1.4793425094629911</v>
      </c>
    </row>
    <row r="31" spans="1:27" ht="15.75" customHeight="1">
      <c r="A31" s="3"/>
      <c r="B31" s="63"/>
      <c r="C31" s="63"/>
      <c r="D31" s="63"/>
      <c r="E31" s="63"/>
      <c r="F31" s="63"/>
      <c r="G31" s="63"/>
      <c r="H31" s="63"/>
      <c r="I31" s="63"/>
      <c r="J31" s="3"/>
      <c r="K31" s="3"/>
      <c r="L31" s="3"/>
      <c r="M31" s="3"/>
      <c r="N31" s="3"/>
      <c r="O31" s="3"/>
      <c r="P31" s="3"/>
      <c r="Q31" s="3"/>
      <c r="R31" s="3"/>
      <c r="S31" s="62">
        <v>25</v>
      </c>
      <c r="T31" s="63">
        <f>IF('1º Perfil de consumo'!$N$23=0,0,((IF(S31&lt;'1º Perfil de consumo'!$N$23,(-('1º Perfil de consumo'!$N$23/S31)),S31/'1º Perfil de consumo'!$N$23))))</f>
        <v>6.1543471182025398</v>
      </c>
      <c r="U31" s="63">
        <f t="shared" si="0"/>
        <v>0.18463041354607618</v>
      </c>
      <c r="V31" s="63">
        <f t="shared" si="1"/>
        <v>1.1846304135460761</v>
      </c>
      <c r="W31" s="63">
        <f>IF(V31&lt;=0,'1º Perfil de consumo'!$N$16/V31,'1º Perfil de consumo'!$N$16*V31)</f>
        <v>1.4886228741650427</v>
      </c>
      <c r="X31" s="64">
        <f t="shared" si="2"/>
        <v>1.4886228741650427</v>
      </c>
      <c r="Y31" s="65">
        <f t="shared" si="3"/>
        <v>16.794045311188913</v>
      </c>
      <c r="Z31" s="62">
        <f>S31*'1º Perfil de consumo'!$N$9/'2º Calculadora de Banda (beta)'!Y31</f>
        <v>1125.3988928687722</v>
      </c>
      <c r="AA31" s="66">
        <f>Z31/'1º Perfil de consumo'!$N$9</f>
        <v>1.4886228741650427</v>
      </c>
    </row>
    <row r="32" spans="1:27" ht="15.75" customHeight="1">
      <c r="A32" s="3"/>
      <c r="B32" s="63"/>
      <c r="C32" s="63"/>
      <c r="D32" s="63"/>
      <c r="E32" s="63"/>
      <c r="F32" s="63"/>
      <c r="G32" s="63"/>
      <c r="H32" s="63"/>
      <c r="I32" s="63"/>
      <c r="J32" s="3"/>
      <c r="K32" s="3"/>
      <c r="L32" s="3"/>
      <c r="M32" s="3"/>
      <c r="N32" s="3"/>
      <c r="O32" s="3"/>
      <c r="P32" s="3"/>
      <c r="Q32" s="3"/>
      <c r="R32" s="3"/>
      <c r="S32" s="62">
        <v>26</v>
      </c>
      <c r="T32" s="63">
        <f>IF('1º Perfil de consumo'!$N$23=0,0,((IF(S32&lt;'1º Perfil de consumo'!$N$23,(-('1º Perfil de consumo'!$N$23/S32)),S32/'1º Perfil de consumo'!$N$23))))</f>
        <v>6.400521002930641</v>
      </c>
      <c r="U32" s="63">
        <f t="shared" si="0"/>
        <v>0.19201563008791922</v>
      </c>
      <c r="V32" s="63">
        <f t="shared" si="1"/>
        <v>1.1920156300879192</v>
      </c>
      <c r="W32" s="63">
        <f>IF(V32&lt;=0,'1º Perfil de consumo'!$N$16/V32,'1º Perfil de consumo'!$N$16*V32)</f>
        <v>1.4979032388670941</v>
      </c>
      <c r="X32" s="64">
        <f t="shared" si="2"/>
        <v>1.4979032388670941</v>
      </c>
      <c r="Y32" s="65">
        <f t="shared" si="3"/>
        <v>17.357596489119366</v>
      </c>
      <c r="Z32" s="62">
        <f>S32*'1º Perfil de consumo'!$N$9/'2º Calculadora de Banda (beta)'!Y32</f>
        <v>1132.4148485835231</v>
      </c>
      <c r="AA32" s="66">
        <f>Z32/'1º Perfil de consumo'!$N$9</f>
        <v>1.4979032388670941</v>
      </c>
    </row>
    <row r="33" spans="1:27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62">
        <v>27</v>
      </c>
      <c r="T33" s="63">
        <f>IF('1º Perfil de consumo'!$N$23=0,0,((IF(S33&lt;'1º Perfil de consumo'!$N$23,(-('1º Perfil de consumo'!$N$23/S33)),S33/'1º Perfil de consumo'!$N$23))))</f>
        <v>6.6466948876587422</v>
      </c>
      <c r="U33" s="63">
        <f t="shared" si="0"/>
        <v>0.19940084662976226</v>
      </c>
      <c r="V33" s="63">
        <f t="shared" si="1"/>
        <v>1.1994008466297623</v>
      </c>
      <c r="W33" s="63">
        <f>IF(V33&lt;=0,'1º Perfil de consumo'!$N$16/V33,'1º Perfil de consumo'!$N$16*V33)</f>
        <v>1.5071836035691457</v>
      </c>
      <c r="X33" s="64">
        <f t="shared" si="2"/>
        <v>1.5071836035691457</v>
      </c>
      <c r="Y33" s="65">
        <f t="shared" si="3"/>
        <v>17.914207622788346</v>
      </c>
      <c r="Z33" s="62">
        <f>S33*'1º Perfil de consumo'!$N$9/'2º Calculadora de Banda (beta)'!Y33</f>
        <v>1139.4308042982741</v>
      </c>
      <c r="AA33" s="66">
        <f>Z33/'1º Perfil de consumo'!$N$9</f>
        <v>1.5071836035691457</v>
      </c>
    </row>
    <row r="34" spans="1:27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62">
        <v>28</v>
      </c>
      <c r="T34" s="63">
        <f>IF('1º Perfil de consumo'!$N$23=0,0,((IF(S34&lt;'1º Perfil de consumo'!$N$23,(-('1º Perfil de consumo'!$N$23/S34)),S34/'1º Perfil de consumo'!$N$23))))</f>
        <v>6.8928687723868443</v>
      </c>
      <c r="U34" s="63">
        <f t="shared" si="0"/>
        <v>0.20678606317160533</v>
      </c>
      <c r="V34" s="63">
        <f t="shared" si="1"/>
        <v>1.2067860631716054</v>
      </c>
      <c r="W34" s="63">
        <f>IF(V34&lt;=0,'1º Perfil de consumo'!$N$16/V34,'1º Perfil de consumo'!$N$16*V34)</f>
        <v>1.5164639682711971</v>
      </c>
      <c r="X34" s="64">
        <f t="shared" si="2"/>
        <v>1.5164639682711971</v>
      </c>
      <c r="Y34" s="65">
        <f t="shared" si="3"/>
        <v>18.464006125988359</v>
      </c>
      <c r="Z34" s="62">
        <f>S34*'1º Perfil de consumo'!$N$9/'2º Calculadora de Banda (beta)'!Y34</f>
        <v>1146.4467600130251</v>
      </c>
      <c r="AA34" s="66">
        <f>Z34/'1º Perfil de consumo'!$N$9</f>
        <v>1.5164639682711973</v>
      </c>
    </row>
    <row r="35" spans="1:27" ht="15.75" customHeight="1">
      <c r="A35" s="3"/>
      <c r="B35" s="70"/>
      <c r="C35" s="74"/>
      <c r="D35" s="75" t="s">
        <v>158</v>
      </c>
      <c r="E35" s="70"/>
      <c r="F35" s="70"/>
      <c r="G35" s="70"/>
      <c r="H35" s="42"/>
      <c r="I35" s="3"/>
      <c r="J35" s="3"/>
      <c r="K35" s="3"/>
      <c r="L35" s="3"/>
      <c r="M35" s="3"/>
      <c r="N35" s="3"/>
      <c r="O35" s="3"/>
      <c r="P35" s="3"/>
      <c r="Q35" s="3"/>
      <c r="R35" s="3"/>
      <c r="S35" s="62">
        <v>29</v>
      </c>
      <c r="T35" s="63">
        <f>IF('1º Perfil de consumo'!$N$23=0,0,((IF(S35&lt;'1º Perfil de consumo'!$N$23,(-('1º Perfil de consumo'!$N$23/S35)),S35/'1º Perfil de consumo'!$N$23))))</f>
        <v>7.1390426571149455</v>
      </c>
      <c r="U35" s="63">
        <f t="shared" si="0"/>
        <v>0.21417127971344835</v>
      </c>
      <c r="V35" s="63">
        <f t="shared" si="1"/>
        <v>1.2141712797134483</v>
      </c>
      <c r="W35" s="63">
        <f>IF(V35&lt;=0,'1º Perfil de consumo'!$N$16/V35,'1º Perfil de consumo'!$N$16*V35)</f>
        <v>1.5257443329732483</v>
      </c>
      <c r="X35" s="64">
        <f t="shared" si="2"/>
        <v>1.5257443329732483</v>
      </c>
      <c r="Y35" s="65">
        <f t="shared" si="3"/>
        <v>19.007116312526048</v>
      </c>
      <c r="Z35" s="62">
        <f>S35*'1º Perfil de consumo'!$N$9/'2º Calculadora de Banda (beta)'!Y35</f>
        <v>1153.4627157277757</v>
      </c>
      <c r="AA35" s="66">
        <f>Z35/'1º Perfil de consumo'!$N$9</f>
        <v>1.5257443329732483</v>
      </c>
    </row>
    <row r="36" spans="1:27" ht="15.75" customHeight="1">
      <c r="A36" s="3"/>
      <c r="B36" s="70"/>
      <c r="C36" s="74"/>
      <c r="D36" s="76" t="s">
        <v>142</v>
      </c>
      <c r="E36" s="70"/>
      <c r="F36" s="70"/>
      <c r="G36" s="70"/>
      <c r="H36" s="43"/>
      <c r="I36" s="3"/>
      <c r="J36" s="3"/>
      <c r="K36" s="3"/>
      <c r="L36" s="3"/>
      <c r="M36" s="3"/>
      <c r="N36" s="3"/>
      <c r="O36" s="3"/>
      <c r="P36" s="3"/>
      <c r="Q36" s="3"/>
      <c r="R36" s="3"/>
      <c r="S36" s="62">
        <v>30</v>
      </c>
      <c r="T36" s="63">
        <f>IF('1º Perfil de consumo'!$N$23=0,0,((IF(S36&lt;'1º Perfil de consumo'!$N$23,(-('1º Perfil de consumo'!$N$23/S36)),S36/'1º Perfil de consumo'!$N$23))))</f>
        <v>7.3852165418430475</v>
      </c>
      <c r="U36" s="63">
        <f t="shared" si="0"/>
        <v>0.22155649625529142</v>
      </c>
      <c r="V36" s="63">
        <f t="shared" si="1"/>
        <v>1.2215564962552914</v>
      </c>
      <c r="W36" s="63">
        <f>IF(V36&lt;=0,'1º Perfil de consumo'!$N$16/V36,'1º Perfil de consumo'!$N$16*V36)</f>
        <v>1.5350246976752999</v>
      </c>
      <c r="X36" s="64">
        <f t="shared" si="2"/>
        <v>1.5350246976752999</v>
      </c>
      <c r="Y36" s="65">
        <f t="shared" si="3"/>
        <v>19.543659489930779</v>
      </c>
      <c r="Z36" s="62">
        <f>S36*'1º Perfil de consumo'!$N$9/'2º Calculadora de Banda (beta)'!Y36</f>
        <v>1160.4786714425268</v>
      </c>
      <c r="AA36" s="66">
        <f>Z36/'1º Perfil de consumo'!$N$9</f>
        <v>1.5350246976752999</v>
      </c>
    </row>
    <row r="37" spans="1:2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62">
        <v>31</v>
      </c>
      <c r="T37" s="63">
        <f>IF('1º Perfil de consumo'!$N$23=0,0,((IF(S37&lt;'1º Perfil de consumo'!$N$23,(-('1º Perfil de consumo'!$N$23/S37)),S37/'1º Perfil de consumo'!$N$23))))</f>
        <v>7.6313904265711487</v>
      </c>
      <c r="U37" s="63">
        <f t="shared" si="0"/>
        <v>0.22894171279713446</v>
      </c>
      <c r="V37" s="63">
        <f t="shared" si="1"/>
        <v>1.2289417127971345</v>
      </c>
      <c r="W37" s="63">
        <f>IF(V37&lt;=0,'1º Perfil de consumo'!$N$16/V37,'1º Perfil de consumo'!$N$16*V37)</f>
        <v>1.5443050623773513</v>
      </c>
      <c r="X37" s="64">
        <f t="shared" si="2"/>
        <v>1.5443050623773513</v>
      </c>
      <c r="Y37" s="65">
        <f t="shared" si="3"/>
        <v>20.073754049784462</v>
      </c>
      <c r="Z37" s="62">
        <f>S37*'1º Perfil de consumo'!$N$9/'2º Calculadora de Banda (beta)'!Y37</f>
        <v>1167.4946271572776</v>
      </c>
      <c r="AA37" s="66">
        <f>Z37/'1º Perfil de consumo'!$N$9</f>
        <v>1.5443050623773513</v>
      </c>
    </row>
    <row r="38" spans="1:27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62">
        <v>32</v>
      </c>
      <c r="T38" s="63">
        <f>IF('1º Perfil de consumo'!$N$23=0,0,((IF(S38&lt;'1º Perfil de consumo'!$N$23,(-('1º Perfil de consumo'!$N$23/S38)),S38/'1º Perfil de consumo'!$N$23))))</f>
        <v>7.8775643112992499</v>
      </c>
      <c r="U38" s="63">
        <f t="shared" si="0"/>
        <v>0.23632692933897748</v>
      </c>
      <c r="V38" s="63">
        <f t="shared" si="1"/>
        <v>1.2363269293389774</v>
      </c>
      <c r="W38" s="63">
        <f>IF(V38&lt;=0,'1º Perfil de consumo'!$N$16/V38,'1º Perfil de consumo'!$N$16*V38)</f>
        <v>1.5535854270794027</v>
      </c>
      <c r="X38" s="64">
        <f t="shared" si="2"/>
        <v>1.5535854270794027</v>
      </c>
      <c r="Y38" s="65">
        <f t="shared" si="3"/>
        <v>20.597515554813775</v>
      </c>
      <c r="Z38" s="62">
        <f>S38*'1º Perfil de consumo'!$N$9/'2º Calculadora de Banda (beta)'!Y38</f>
        <v>1174.5105828720284</v>
      </c>
      <c r="AA38" s="66">
        <f>Z38/'1º Perfil de consumo'!$N$9</f>
        <v>1.5535854270794027</v>
      </c>
    </row>
    <row r="39" spans="1:27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62">
        <v>33</v>
      </c>
      <c r="T39" s="63">
        <f>IF('1º Perfil de consumo'!$N$23=0,0,((IF(S39&lt;'1º Perfil de consumo'!$N$23,(-('1º Perfil de consumo'!$N$23/S39)),S39/'1º Perfil de consumo'!$N$23))))</f>
        <v>8.123738196027352</v>
      </c>
      <c r="U39" s="63">
        <f t="shared" si="0"/>
        <v>0.24371214588082055</v>
      </c>
      <c r="V39" s="63">
        <f t="shared" si="1"/>
        <v>1.2437121458808205</v>
      </c>
      <c r="W39" s="63">
        <f>IF(V39&lt;=0,'1º Perfil de consumo'!$N$16/V39,'1º Perfil de consumo'!$N$16*V39)</f>
        <v>1.5628657917814541</v>
      </c>
      <c r="X39" s="64">
        <f t="shared" si="2"/>
        <v>1.5628657917814541</v>
      </c>
      <c r="Y39" s="65">
        <f t="shared" si="3"/>
        <v>21.115056822879524</v>
      </c>
      <c r="Z39" s="62">
        <f>S39*'1º Perfil de consumo'!$N$9/'2º Calculadora de Banda (beta)'!Y39</f>
        <v>1181.5265385867792</v>
      </c>
      <c r="AA39" s="66">
        <f>Z39/'1º Perfil de consumo'!$N$9</f>
        <v>1.5628657917814539</v>
      </c>
    </row>
    <row r="40" spans="1:27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62">
        <v>34</v>
      </c>
      <c r="T40" s="63">
        <f>IF('1º Perfil de consumo'!$N$23=0,0,((IF(S40&lt;'1º Perfil de consumo'!$N$23,(-('1º Perfil de consumo'!$N$23/S40)),S40/'1º Perfil de consumo'!$N$23))))</f>
        <v>8.3699120807554532</v>
      </c>
      <c r="U40" s="63">
        <f t="shared" si="0"/>
        <v>0.25109736242266356</v>
      </c>
      <c r="V40" s="63">
        <f t="shared" si="1"/>
        <v>1.2510973624226636</v>
      </c>
      <c r="W40" s="63">
        <f>IF(V40&lt;=0,'1º Perfil de consumo'!$N$16/V40,'1º Perfil de consumo'!$N$16*V40)</f>
        <v>1.5721461564835058</v>
      </c>
      <c r="X40" s="64">
        <f t="shared" si="2"/>
        <v>1.5721461564835058</v>
      </c>
      <c r="Y40" s="65">
        <f t="shared" si="3"/>
        <v>21.626488007991203</v>
      </c>
      <c r="Z40" s="62">
        <f>S40*'1º Perfil de consumo'!$N$9/'2º Calculadora de Banda (beta)'!Y40</f>
        <v>1188.5424943015305</v>
      </c>
      <c r="AA40" s="66">
        <f>Z40/'1º Perfil de consumo'!$N$9</f>
        <v>1.572146156483506</v>
      </c>
    </row>
    <row r="41" spans="1:27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62">
        <v>35</v>
      </c>
      <c r="T41" s="63">
        <f>IF('1º Perfil de consumo'!$N$23=0,0,((IF(S41&lt;'1º Perfil de consumo'!$N$23,(-('1º Perfil de consumo'!$N$23/S41)),S41/'1º Perfil de consumo'!$N$23))))</f>
        <v>8.6160859654835544</v>
      </c>
      <c r="U41" s="63">
        <f t="shared" si="0"/>
        <v>0.2584825789645066</v>
      </c>
      <c r="V41" s="63">
        <f t="shared" si="1"/>
        <v>1.2584825789645067</v>
      </c>
      <c r="W41" s="63">
        <f>IF(V41&lt;=0,'1º Perfil de consumo'!$N$16/V41,'1º Perfil de consumo'!$N$16*V41)</f>
        <v>1.5814265211855572</v>
      </c>
      <c r="X41" s="64">
        <f t="shared" si="2"/>
        <v>1.5814265211855572</v>
      </c>
      <c r="Y41" s="65">
        <f t="shared" si="3"/>
        <v>22.1319166784691</v>
      </c>
      <c r="Z41" s="62">
        <f>S41*'1º Perfil de consumo'!$N$9/'2º Calculadora de Banda (beta)'!Y41</f>
        <v>1195.5584500162813</v>
      </c>
      <c r="AA41" s="66">
        <f>Z41/'1º Perfil de consumo'!$N$9</f>
        <v>1.5814265211855574</v>
      </c>
    </row>
    <row r="42" spans="1:27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62">
        <v>36</v>
      </c>
      <c r="T42" s="63">
        <f>IF('1º Perfil de consumo'!$N$23=0,0,((IF(S42&lt;'1º Perfil de consumo'!$N$23,(-('1º Perfil de consumo'!$N$23/S42)),S42/'1º Perfil de consumo'!$N$23))))</f>
        <v>8.8622598502116574</v>
      </c>
      <c r="U42" s="63">
        <f t="shared" si="0"/>
        <v>0.2658677955063497</v>
      </c>
      <c r="V42" s="63">
        <f t="shared" si="1"/>
        <v>1.2658677955063498</v>
      </c>
      <c r="W42" s="63">
        <f>IF(V42&lt;=0,'1º Perfil de consumo'!$N$16/V42,'1º Perfil de consumo'!$N$16*V42)</f>
        <v>1.5907068858876088</v>
      </c>
      <c r="X42" s="64">
        <f t="shared" si="2"/>
        <v>1.5907068858876088</v>
      </c>
      <c r="Y42" s="65">
        <f t="shared" si="3"/>
        <v>22.631447892370272</v>
      </c>
      <c r="Z42" s="62">
        <f>S42*'1º Perfil de consumo'!$N$9/'2º Calculadora de Banda (beta)'!Y42</f>
        <v>1202.5744057310321</v>
      </c>
      <c r="AA42" s="66">
        <f>Z42/'1º Perfil de consumo'!$N$9</f>
        <v>1.5907068858876086</v>
      </c>
    </row>
    <row r="43" spans="1:27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62">
        <v>37</v>
      </c>
      <c r="T43" s="63">
        <f>IF('1º Perfil de consumo'!$N$23=0,0,((IF(S43&lt;'1º Perfil de consumo'!$N$23,(-('1º Perfil de consumo'!$N$23/S43)),S43/'1º Perfil de consumo'!$N$23))))</f>
        <v>9.1084337349397586</v>
      </c>
      <c r="U43" s="63">
        <f t="shared" si="0"/>
        <v>0.27325301204819274</v>
      </c>
      <c r="V43" s="63">
        <f t="shared" si="1"/>
        <v>1.2732530120481926</v>
      </c>
      <c r="W43" s="63">
        <f>IF(V43&lt;=0,'1º Perfil de consumo'!$N$16/V43,'1º Perfil de consumo'!$N$16*V43)</f>
        <v>1.59998725058966</v>
      </c>
      <c r="X43" s="64">
        <f t="shared" si="2"/>
        <v>1.59998725058966</v>
      </c>
      <c r="Y43" s="65">
        <f t="shared" si="3"/>
        <v>23.125184270289658</v>
      </c>
      <c r="Z43" s="62">
        <f>S43*'1º Perfil de consumo'!$N$9/'2º Calculadora de Banda (beta)'!Y43</f>
        <v>1209.5903614457829</v>
      </c>
      <c r="AA43" s="66">
        <f>Z43/'1º Perfil de consumo'!$N$9</f>
        <v>1.59998725058966</v>
      </c>
    </row>
    <row r="44" spans="1:27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62">
        <v>38</v>
      </c>
      <c r="T44" s="63">
        <f>IF('1º Perfil de consumo'!$N$23=0,0,((IF(S44&lt;'1º Perfil de consumo'!$N$23,(-('1º Perfil de consumo'!$N$23/S44)),S44/'1º Perfil de consumo'!$N$23))))</f>
        <v>9.3546076196678598</v>
      </c>
      <c r="U44" s="63">
        <f t="shared" si="0"/>
        <v>0.28063822859003579</v>
      </c>
      <c r="V44" s="63">
        <f t="shared" si="1"/>
        <v>1.2806382285900357</v>
      </c>
      <c r="W44" s="63">
        <f>IF(V44&lt;=0,'1º Perfil de consumo'!$N$16/V44,'1º Perfil de consumo'!$N$16*V44)</f>
        <v>1.6092676152917114</v>
      </c>
      <c r="X44" s="64">
        <f t="shared" si="2"/>
        <v>1.6092676152917114</v>
      </c>
      <c r="Y44" s="65">
        <f t="shared" si="3"/>
        <v>23.613226065642134</v>
      </c>
      <c r="Z44" s="62">
        <f>S44*'1º Perfil de consumo'!$N$9/'2º Calculadora de Banda (beta)'!Y44</f>
        <v>1216.6063171605338</v>
      </c>
      <c r="AA44" s="66">
        <f>Z44/'1º Perfil de consumo'!$N$9</f>
        <v>1.6092676152917114</v>
      </c>
    </row>
    <row r="45" spans="1:27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62">
        <v>39</v>
      </c>
      <c r="T45" s="63">
        <f>IF('1º Perfil de consumo'!$N$23=0,0,((IF(S45&lt;'1º Perfil de consumo'!$N$23,(-('1º Perfil de consumo'!$N$23/S45)),S45/'1º Perfil de consumo'!$N$23))))</f>
        <v>9.600781504395961</v>
      </c>
      <c r="U45" s="63">
        <f t="shared" si="0"/>
        <v>0.28802344513187883</v>
      </c>
      <c r="V45" s="63">
        <f t="shared" si="1"/>
        <v>1.2880234451318788</v>
      </c>
      <c r="W45" s="63">
        <f>IF(V45&lt;=0,'1º Perfil de consumo'!$N$16/V45,'1º Perfil de consumo'!$N$16*V45)</f>
        <v>1.618547979993763</v>
      </c>
      <c r="X45" s="64">
        <f t="shared" si="2"/>
        <v>1.618547979993763</v>
      </c>
      <c r="Y45" s="65">
        <f t="shared" si="3"/>
        <v>24.095671232526751</v>
      </c>
      <c r="Z45" s="62">
        <f>S45*'1º Perfil de consumo'!$N$9/'2º Calculadora de Banda (beta)'!Y45</f>
        <v>1223.6222728752848</v>
      </c>
      <c r="AA45" s="66">
        <f>Z45/'1º Perfil de consumo'!$N$9</f>
        <v>1.618547979993763</v>
      </c>
    </row>
    <row r="46" spans="1:27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62">
        <v>40</v>
      </c>
      <c r="T46" s="63">
        <f>IF('1º Perfil de consumo'!$N$23=0,0,((IF(S46&lt;'1º Perfil de consumo'!$N$23,(-('1º Perfil de consumo'!$N$23/S46)),S46/'1º Perfil de consumo'!$N$23))))</f>
        <v>9.8469553891240622</v>
      </c>
      <c r="U46" s="63">
        <f t="shared" si="0"/>
        <v>0.29540866167372187</v>
      </c>
      <c r="V46" s="63">
        <f t="shared" si="1"/>
        <v>1.2954086616737219</v>
      </c>
      <c r="W46" s="63">
        <f>IF(V46&lt;=0,'1º Perfil de consumo'!$N$16/V46,'1º Perfil de consumo'!$N$16*V46)</f>
        <v>1.6278283446958144</v>
      </c>
      <c r="X46" s="64">
        <f t="shared" si="2"/>
        <v>1.6278283446958144</v>
      </c>
      <c r="Y46" s="65">
        <f t="shared" si="3"/>
        <v>24.572615491269527</v>
      </c>
      <c r="Z46" s="62">
        <f>S46*'1º Perfil de consumo'!$N$9/'2º Calculadora de Banda (beta)'!Y46</f>
        <v>1230.6382285900356</v>
      </c>
      <c r="AA46" s="66">
        <f>Z46/'1º Perfil de consumo'!$N$9</f>
        <v>1.6278283446958144</v>
      </c>
    </row>
    <row r="47" spans="1:2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62">
        <v>41</v>
      </c>
      <c r="T47" s="63">
        <f>IF('1º Perfil de consumo'!$N$23=0,0,((IF(S47&lt;'1º Perfil de consumo'!$N$23,(-('1º Perfil de consumo'!$N$23/S47)),S47/'1º Perfil de consumo'!$N$23))))</f>
        <v>10.093129273852165</v>
      </c>
      <c r="U47" s="63">
        <f t="shared" si="0"/>
        <v>0.30279387821556497</v>
      </c>
      <c r="V47" s="63">
        <f t="shared" si="1"/>
        <v>1.302793878215565</v>
      </c>
      <c r="W47" s="63">
        <f>IF(V47&lt;=0,'1º Perfil de consumo'!$N$16/V47,'1º Perfil de consumo'!$N$16*V47)</f>
        <v>1.637108709397866</v>
      </c>
      <c r="X47" s="64">
        <f t="shared" si="2"/>
        <v>1.637108709397866</v>
      </c>
      <c r="Y47" s="65">
        <f t="shared" si="3"/>
        <v>25.044152391736976</v>
      </c>
      <c r="Z47" s="62">
        <f>S47*'1º Perfil de consumo'!$N$9/'2º Calculadora de Banda (beta)'!Y47</f>
        <v>1237.6541843047867</v>
      </c>
      <c r="AA47" s="66">
        <f>Z47/'1º Perfil de consumo'!$N$9</f>
        <v>1.637108709397866</v>
      </c>
    </row>
    <row r="48" spans="1:27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62">
        <v>42</v>
      </c>
      <c r="T48" s="63">
        <f>IF('1º Perfil de consumo'!$N$23=0,0,((IF(S48&lt;'1º Perfil de consumo'!$N$23,(-('1º Perfil de consumo'!$N$23/S48)),S48/'1º Perfil de consumo'!$N$23))))</f>
        <v>10.339303158580266</v>
      </c>
      <c r="U48" s="63">
        <f t="shared" si="0"/>
        <v>0.31017909475740796</v>
      </c>
      <c r="V48" s="63">
        <f t="shared" si="1"/>
        <v>1.3101790947574079</v>
      </c>
      <c r="W48" s="63">
        <f>IF(V48&lt;=0,'1º Perfil de consumo'!$N$16/V48,'1º Perfil de consumo'!$N$16*V48)</f>
        <v>1.6463890740999172</v>
      </c>
      <c r="X48" s="64">
        <f t="shared" si="2"/>
        <v>1.6463890740999172</v>
      </c>
      <c r="Y48" s="65">
        <f t="shared" si="3"/>
        <v>25.510373374508362</v>
      </c>
      <c r="Z48" s="62">
        <f>S48*'1º Perfil de consumo'!$N$9/'2º Calculadora de Banda (beta)'!Y48</f>
        <v>1244.6701400195373</v>
      </c>
      <c r="AA48" s="66">
        <f>Z48/'1º Perfil de consumo'!$N$9</f>
        <v>1.646389074099917</v>
      </c>
    </row>
    <row r="49" spans="1:27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62">
        <v>43</v>
      </c>
      <c r="T49" s="63">
        <f>IF('1º Perfil de consumo'!$N$23=0,0,((IF(S49&lt;'1º Perfil de consumo'!$N$23,(-('1º Perfil de consumo'!$N$23/S49)),S49/'1º Perfil de consumo'!$N$23))))</f>
        <v>10.585477043308368</v>
      </c>
      <c r="U49" s="63">
        <f t="shared" si="0"/>
        <v>0.317564311299251</v>
      </c>
      <c r="V49" s="63">
        <f t="shared" si="1"/>
        <v>1.317564311299251</v>
      </c>
      <c r="W49" s="63">
        <f>IF(V49&lt;=0,'1º Perfil de consumo'!$N$16/V49,'1º Perfil de consumo'!$N$16*V49)</f>
        <v>1.6556694388019688</v>
      </c>
      <c r="X49" s="64">
        <f t="shared" si="2"/>
        <v>1.6556694388019688</v>
      </c>
      <c r="Y49" s="65">
        <f t="shared" si="3"/>
        <v>25.971367829990573</v>
      </c>
      <c r="Z49" s="62">
        <f>S49*'1º Perfil de consumo'!$N$9/'2º Calculadora de Banda (beta)'!Y49</f>
        <v>1251.6860957342885</v>
      </c>
      <c r="AA49" s="66">
        <f>Z49/'1º Perfil de consumo'!$N$9</f>
        <v>1.655669438801969</v>
      </c>
    </row>
    <row r="50" spans="1:27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62">
        <v>44</v>
      </c>
      <c r="T50" s="63">
        <f>IF('1º Perfil de consumo'!$N$23=0,0,((IF(S50&lt;'1º Perfil de consumo'!$N$23,(-('1º Perfil de consumo'!$N$23/S50)),S50/'1º Perfil de consumo'!$N$23))))</f>
        <v>10.831650928036469</v>
      </c>
      <c r="U50" s="63">
        <f t="shared" si="0"/>
        <v>0.32494952784109404</v>
      </c>
      <c r="V50" s="63">
        <f t="shared" si="1"/>
        <v>1.3249495278410941</v>
      </c>
      <c r="W50" s="63">
        <f>IF(V50&lt;=0,'1º Perfil de consumo'!$N$16/V50,'1º Perfil de consumo'!$N$16*V50)</f>
        <v>1.6649498035040202</v>
      </c>
      <c r="X50" s="64">
        <f t="shared" si="2"/>
        <v>1.6649498035040202</v>
      </c>
      <c r="Y50" s="65">
        <f t="shared" si="3"/>
        <v>26.427223155556089</v>
      </c>
      <c r="Z50" s="62">
        <f>S50*'1º Perfil de consumo'!$N$9/'2º Calculadora de Banda (beta)'!Y50</f>
        <v>1258.7020514490391</v>
      </c>
      <c r="AA50" s="66">
        <f>Z50/'1º Perfil de consumo'!$N$9</f>
        <v>1.66494980350402</v>
      </c>
    </row>
    <row r="51" spans="1:27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62">
        <v>45</v>
      </c>
      <c r="T51" s="63">
        <f>IF('1º Perfil de consumo'!$N$23=0,0,((IF(S51&lt;'1º Perfil de consumo'!$N$23,(-('1º Perfil de consumo'!$N$23/S51)),S51/'1º Perfil de consumo'!$N$23))))</f>
        <v>11.07782481276457</v>
      </c>
      <c r="U51" s="63">
        <f t="shared" si="0"/>
        <v>0.33233474438293709</v>
      </c>
      <c r="V51" s="63">
        <f t="shared" si="1"/>
        <v>1.332334744382937</v>
      </c>
      <c r="W51" s="63">
        <f>IF(V51&lt;=0,'1º Perfil de consumo'!$N$16/V51,'1º Perfil de consumo'!$N$16*V51)</f>
        <v>1.6742301682060714</v>
      </c>
      <c r="X51" s="64">
        <f t="shared" si="2"/>
        <v>1.6742301682060714</v>
      </c>
      <c r="Y51" s="65">
        <f t="shared" si="3"/>
        <v>26.878024810780502</v>
      </c>
      <c r="Z51" s="62">
        <f>S51*'1º Perfil de consumo'!$N$9/'2º Calculadora de Banda (beta)'!Y51</f>
        <v>1265.7180071637899</v>
      </c>
      <c r="AA51" s="66">
        <f>Z51/'1º Perfil de consumo'!$N$9</f>
        <v>1.6742301682060714</v>
      </c>
    </row>
    <row r="52" spans="1:27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62">
        <v>46</v>
      </c>
      <c r="T52" s="63">
        <f>IF('1º Perfil de consumo'!$N$23=0,0,((IF(S52&lt;'1º Perfil de consumo'!$N$23,(-('1º Perfil de consumo'!$N$23/S52)),S52/'1º Perfil de consumo'!$N$23))))</f>
        <v>11.323998697492673</v>
      </c>
      <c r="U52" s="63">
        <f t="shared" si="0"/>
        <v>0.33971996092478018</v>
      </c>
      <c r="V52" s="63">
        <f t="shared" si="1"/>
        <v>1.3397199609247803</v>
      </c>
      <c r="W52" s="63">
        <f>IF(V52&lt;=0,'1º Perfil de consumo'!$N$16/V52,'1º Perfil de consumo'!$N$16*V52)</f>
        <v>1.6835105329081232</v>
      </c>
      <c r="X52" s="64">
        <f t="shared" si="2"/>
        <v>1.6835105329081232</v>
      </c>
      <c r="Y52" s="65">
        <f t="shared" si="3"/>
        <v>27.323856370853147</v>
      </c>
      <c r="Z52" s="62">
        <f>S52*'1º Perfil de consumo'!$N$9/'2º Calculadora de Banda (beta)'!Y52</f>
        <v>1272.7339628785412</v>
      </c>
      <c r="AA52" s="66">
        <f>Z52/'1º Perfil de consumo'!$N$9</f>
        <v>1.6835105329081232</v>
      </c>
    </row>
    <row r="53" spans="1:27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62">
        <v>47</v>
      </c>
      <c r="T53" s="63">
        <f>IF('1º Perfil de consumo'!$N$23=0,0,((IF(S53&lt;'1º Perfil de consumo'!$N$23,(-('1º Perfil de consumo'!$N$23/S53)),S53/'1º Perfil de consumo'!$N$23))))</f>
        <v>11.570172582220774</v>
      </c>
      <c r="U53" s="63">
        <f t="shared" si="0"/>
        <v>0.34710517746662323</v>
      </c>
      <c r="V53" s="63">
        <f t="shared" si="1"/>
        <v>1.3471051774666232</v>
      </c>
      <c r="W53" s="63">
        <f>IF(V53&lt;=0,'1º Perfil de consumo'!$N$16/V53,'1º Perfil de consumo'!$N$16*V53)</f>
        <v>1.6927908976101744</v>
      </c>
      <c r="X53" s="64">
        <f t="shared" si="2"/>
        <v>1.6927908976101744</v>
      </c>
      <c r="Y53" s="65">
        <f t="shared" si="3"/>
        <v>27.764799578230853</v>
      </c>
      <c r="Z53" s="62">
        <f>S53*'1º Perfil de consumo'!$N$9/'2º Calculadora de Banda (beta)'!Y53</f>
        <v>1279.7499185932918</v>
      </c>
      <c r="AA53" s="66">
        <f>Z53/'1º Perfil de consumo'!$N$9</f>
        <v>1.6927908976101744</v>
      </c>
    </row>
    <row r="54" spans="1:27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62">
        <v>48</v>
      </c>
      <c r="T54" s="63">
        <f>IF('1º Perfil de consumo'!$N$23=0,0,((IF(S54&lt;'1º Perfil de consumo'!$N$23,(-('1º Perfil de consumo'!$N$23/S54)),S54/'1º Perfil de consumo'!$N$23))))</f>
        <v>11.816346466948875</v>
      </c>
      <c r="U54" s="63">
        <f t="shared" si="0"/>
        <v>0.35449039400846627</v>
      </c>
      <c r="V54" s="63">
        <f t="shared" si="1"/>
        <v>1.3544903940084663</v>
      </c>
      <c r="W54" s="63">
        <f>IF(V54&lt;=0,'1º Perfil de consumo'!$N$16/V54,'1º Perfil de consumo'!$N$16*V54)</f>
        <v>1.7020712623122261</v>
      </c>
      <c r="X54" s="64">
        <f t="shared" si="2"/>
        <v>1.7020712623122261</v>
      </c>
      <c r="Y54" s="65">
        <f t="shared" si="3"/>
        <v>28.200934392601791</v>
      </c>
      <c r="Z54" s="62">
        <f>S54*'1º Perfil de consumo'!$N$9/'2º Calculadora de Banda (beta)'!Y54</f>
        <v>1286.7658743080428</v>
      </c>
      <c r="AA54" s="66">
        <f>Z54/'1º Perfil de consumo'!$N$9</f>
        <v>1.7020712623122261</v>
      </c>
    </row>
    <row r="55" spans="1:27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62">
        <v>49</v>
      </c>
      <c r="T55" s="63">
        <f>IF('1º Perfil de consumo'!$N$23=0,0,((IF(S55&lt;'1º Perfil de consumo'!$N$23,(-('1º Perfil de consumo'!$N$23/S55)),S55/'1º Perfil de consumo'!$N$23))))</f>
        <v>12.062520351676977</v>
      </c>
      <c r="U55" s="63">
        <f t="shared" si="0"/>
        <v>0.36187561055030926</v>
      </c>
      <c r="V55" s="63">
        <f t="shared" si="1"/>
        <v>1.3618756105503094</v>
      </c>
      <c r="W55" s="63">
        <f>IF(V55&lt;=0,'1º Perfil de consumo'!$N$16/V55,'1º Perfil de consumo'!$N$16*V55)</f>
        <v>1.7113516270142775</v>
      </c>
      <c r="X55" s="64">
        <f t="shared" si="2"/>
        <v>1.7113516270142775</v>
      </c>
      <c r="Y55" s="65">
        <f t="shared" si="3"/>
        <v>28.632339039223762</v>
      </c>
      <c r="Z55" s="62">
        <f>S55*'1º Perfil de consumo'!$N$9/'2º Calculadora de Banda (beta)'!Y55</f>
        <v>1293.7818300227939</v>
      </c>
      <c r="AA55" s="66">
        <f>Z55/'1º Perfil de consumo'!$N$9</f>
        <v>1.7113516270142777</v>
      </c>
    </row>
    <row r="56" spans="1:27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62">
        <v>50</v>
      </c>
      <c r="T56" s="63">
        <f>IF('1º Perfil de consumo'!$N$23=0,0,((IF(S56&lt;'1º Perfil de consumo'!$N$23,(-('1º Perfil de consumo'!$N$23/S56)),S56/'1º Perfil de consumo'!$N$23))))</f>
        <v>12.30869423640508</v>
      </c>
      <c r="U56" s="63">
        <f t="shared" si="0"/>
        <v>0.36926082709215236</v>
      </c>
      <c r="V56" s="63">
        <f t="shared" si="1"/>
        <v>1.3692608270921522</v>
      </c>
      <c r="W56" s="63">
        <f>IF(V56&lt;=0,'1º Perfil de consumo'!$N$16/V56,'1º Perfil de consumo'!$N$16*V56)</f>
        <v>1.7206319917163286</v>
      </c>
      <c r="X56" s="64">
        <f t="shared" si="2"/>
        <v>1.7206319917163286</v>
      </c>
      <c r="Y56" s="65">
        <f t="shared" si="3"/>
        <v>29.05909005569811</v>
      </c>
      <c r="Z56" s="62">
        <f>S56*'1º Perfil de consumo'!$N$9/'2º Calculadora de Banda (beta)'!Y56</f>
        <v>1300.7977857375445</v>
      </c>
      <c r="AA56" s="66">
        <f>Z56/'1º Perfil de consumo'!$N$9</f>
        <v>1.7206319917163286</v>
      </c>
    </row>
    <row r="57" spans="1:2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62">
        <v>51</v>
      </c>
      <c r="T57" s="63">
        <f>IF('1º Perfil de consumo'!$N$23=0,0,((IF(S57&lt;'1º Perfil de consumo'!$N$23,(-('1º Perfil de consumo'!$N$23/S57)),S57/'1º Perfil de consumo'!$N$23))))</f>
        <v>12.554868121133181</v>
      </c>
      <c r="U57" s="63">
        <f t="shared" si="0"/>
        <v>0.3766460436339954</v>
      </c>
      <c r="V57" s="63">
        <f t="shared" si="1"/>
        <v>1.3766460436339953</v>
      </c>
      <c r="W57" s="63">
        <f>IF(V57&lt;=0,'1º Perfil de consumo'!$N$16/V57,'1º Perfil de consumo'!$N$16*V57)</f>
        <v>1.7299123564183803</v>
      </c>
      <c r="X57" s="64">
        <f t="shared" si="2"/>
        <v>1.7299123564183803</v>
      </c>
      <c r="Y57" s="65">
        <f t="shared" si="3"/>
        <v>29.481262337238096</v>
      </c>
      <c r="Z57" s="62">
        <f>S57*'1º Perfil de consumo'!$N$9/'2º Calculadora de Banda (beta)'!Y57</f>
        <v>1307.8137414522955</v>
      </c>
      <c r="AA57" s="66">
        <f>Z57/'1º Perfil de consumo'!$N$9</f>
        <v>1.7299123564183803</v>
      </c>
    </row>
    <row r="58" spans="1:27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62">
        <v>52</v>
      </c>
      <c r="T58" s="63">
        <f>IF('1º Perfil de consumo'!$N$23=0,0,((IF(S58&lt;'1º Perfil de consumo'!$N$23,(-('1º Perfil de consumo'!$N$23/S58)),S58/'1º Perfil de consumo'!$N$23))))</f>
        <v>12.801042005861282</v>
      </c>
      <c r="U58" s="63">
        <f t="shared" si="0"/>
        <v>0.38403126017583844</v>
      </c>
      <c r="V58" s="63">
        <f t="shared" si="1"/>
        <v>1.3840312601758384</v>
      </c>
      <c r="W58" s="63">
        <f>IF(V58&lt;=0,'1º Perfil de consumo'!$N$16/V58,'1º Perfil de consumo'!$N$16*V58)</f>
        <v>1.7391927211204317</v>
      </c>
      <c r="X58" s="64">
        <f t="shared" si="2"/>
        <v>1.7391927211204317</v>
      </c>
      <c r="Y58" s="65">
        <f t="shared" si="3"/>
        <v>29.898929180487997</v>
      </c>
      <c r="Z58" s="62">
        <f>S58*'1º Perfil de consumo'!$N$9/'2º Calculadora de Banda (beta)'!Y58</f>
        <v>1314.8296971670463</v>
      </c>
      <c r="AA58" s="66">
        <f>Z58/'1º Perfil de consumo'!$N$9</f>
        <v>1.7391927211204317</v>
      </c>
    </row>
    <row r="59" spans="1:27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62">
        <v>53</v>
      </c>
      <c r="T59" s="63">
        <f>IF('1º Perfil de consumo'!$N$23=0,0,((IF(S59&lt;'1º Perfil de consumo'!$N$23,(-('1º Perfil de consumo'!$N$23/S59)),S59/'1º Perfil de consumo'!$N$23))))</f>
        <v>13.047215890589383</v>
      </c>
      <c r="U59" s="63">
        <f t="shared" si="0"/>
        <v>0.39141647671768148</v>
      </c>
      <c r="V59" s="63">
        <f t="shared" si="1"/>
        <v>1.3914164767176815</v>
      </c>
      <c r="W59" s="63">
        <f>IF(V59&lt;=0,'1º Perfil de consumo'!$N$16/V59,'1º Perfil de consumo'!$N$16*V59)</f>
        <v>1.7484730858224833</v>
      </c>
      <c r="X59" s="64">
        <f t="shared" si="2"/>
        <v>1.7484730858224833</v>
      </c>
      <c r="Y59" s="65">
        <f t="shared" si="3"/>
        <v>30.312162325946673</v>
      </c>
      <c r="Z59" s="62">
        <f>S59*'1º Perfil de consumo'!$N$9/'2º Calculadora de Banda (beta)'!Y59</f>
        <v>1321.8456528817974</v>
      </c>
      <c r="AA59" s="66">
        <f>Z59/'1º Perfil de consumo'!$N$9</f>
        <v>1.7484730858224833</v>
      </c>
    </row>
    <row r="60" spans="1:27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62">
        <v>54</v>
      </c>
      <c r="T60" s="63">
        <f>IF('1º Perfil de consumo'!$N$23=0,0,((IF(S60&lt;'1º Perfil de consumo'!$N$23,(-('1º Perfil de consumo'!$N$23/S60)),S60/'1º Perfil de consumo'!$N$23))))</f>
        <v>13.293389775317484</v>
      </c>
      <c r="U60" s="63">
        <f t="shared" si="0"/>
        <v>0.39880169325952453</v>
      </c>
      <c r="V60" s="63">
        <f t="shared" si="1"/>
        <v>1.3988016932595246</v>
      </c>
      <c r="W60" s="63">
        <f>IF(V60&lt;=0,'1º Perfil de consumo'!$N$16/V60,'1º Perfil de consumo'!$N$16*V60)</f>
        <v>1.7577534505245347</v>
      </c>
      <c r="X60" s="64">
        <f t="shared" si="2"/>
        <v>1.7577534505245347</v>
      </c>
      <c r="Y60" s="65">
        <f t="shared" si="3"/>
        <v>30.72103199904728</v>
      </c>
      <c r="Z60" s="62">
        <f>S60*'1º Perfil de consumo'!$N$9/'2º Calculadora de Banda (beta)'!Y60</f>
        <v>1328.8616085965482</v>
      </c>
      <c r="AA60" s="66">
        <f>Z60/'1º Perfil de consumo'!$N$9</f>
        <v>1.7577534505245347</v>
      </c>
    </row>
    <row r="61" spans="1:27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62">
        <v>55</v>
      </c>
      <c r="T61" s="63">
        <f>IF('1º Perfil de consumo'!$N$23=0,0,((IF(S61&lt;'1º Perfil de consumo'!$N$23,(-('1º Perfil de consumo'!$N$23/S61)),S61/'1º Perfil de consumo'!$N$23))))</f>
        <v>13.539563660045587</v>
      </c>
      <c r="U61" s="63">
        <f t="shared" si="0"/>
        <v>0.40618690980136762</v>
      </c>
      <c r="V61" s="63">
        <f t="shared" si="1"/>
        <v>1.4061869098013675</v>
      </c>
      <c r="W61" s="63">
        <f>IF(V61&lt;=0,'1º Perfil de consumo'!$N$16/V61,'1º Perfil de consumo'!$N$16*V61)</f>
        <v>1.7670338152265861</v>
      </c>
      <c r="X61" s="64">
        <f t="shared" si="2"/>
        <v>1.7670338152265861</v>
      </c>
      <c r="Y61" s="65">
        <f t="shared" si="3"/>
        <v>31.125606949942476</v>
      </c>
      <c r="Z61" s="62">
        <f>S61*'1º Perfil de consumo'!$N$9/'2º Calculadora de Banda (beta)'!Y61</f>
        <v>1335.8775643112992</v>
      </c>
      <c r="AA61" s="66">
        <f>Z61/'1º Perfil de consumo'!$N$9</f>
        <v>1.7670338152265863</v>
      </c>
    </row>
    <row r="62" spans="1:27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62">
        <v>56</v>
      </c>
      <c r="T62" s="63">
        <f>IF('1º Perfil de consumo'!$N$23=0,0,((IF(S62&lt;'1º Perfil de consumo'!$N$23,(-('1º Perfil de consumo'!$N$23/S62)),S62/'1º Perfil de consumo'!$N$23))))</f>
        <v>13.785737544773689</v>
      </c>
      <c r="U62" s="63">
        <f t="shared" si="0"/>
        <v>0.41357212634321067</v>
      </c>
      <c r="V62" s="63">
        <f t="shared" si="1"/>
        <v>1.4135721263432106</v>
      </c>
      <c r="W62" s="63">
        <f>IF(V62&lt;=0,'1º Perfil de consumo'!$N$16/V62,'1º Perfil de consumo'!$N$16*V62)</f>
        <v>1.7763141799286375</v>
      </c>
      <c r="X62" s="64">
        <f t="shared" si="2"/>
        <v>1.7763141799286375</v>
      </c>
      <c r="Y62" s="65">
        <f t="shared" si="3"/>
        <v>31.525954492042491</v>
      </c>
      <c r="Z62" s="62">
        <f>S62*'1º Perfil de consumo'!$N$9/'2º Calculadora de Banda (beta)'!Y62</f>
        <v>1342.8935200260498</v>
      </c>
      <c r="AA62" s="66">
        <f>Z62/'1º Perfil de consumo'!$N$9</f>
        <v>1.7763141799286373</v>
      </c>
    </row>
    <row r="63" spans="1:27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62">
        <v>57</v>
      </c>
      <c r="T63" s="63">
        <f>IF('1º Perfil de consumo'!$N$23=0,0,((IF(S63&lt;'1º Perfil de consumo'!$N$23,(-('1º Perfil de consumo'!$N$23/S63)),S63/'1º Perfil de consumo'!$N$23))))</f>
        <v>14.03191142950179</v>
      </c>
      <c r="U63" s="63">
        <f t="shared" si="0"/>
        <v>0.42095734288505365</v>
      </c>
      <c r="V63" s="63">
        <f t="shared" si="1"/>
        <v>1.4209573428850537</v>
      </c>
      <c r="W63" s="63">
        <f>IF(V63&lt;=0,'1º Perfil de consumo'!$N$16/V63,'1º Perfil de consumo'!$N$16*V63)</f>
        <v>1.7855945446306891</v>
      </c>
      <c r="X63" s="64">
        <f t="shared" si="2"/>
        <v>1.7855945446306891</v>
      </c>
      <c r="Y63" s="65">
        <f t="shared" si="3"/>
        <v>31.922140539351386</v>
      </c>
      <c r="Z63" s="62">
        <f>S63*'1º Perfil de consumo'!$N$9/'2º Calculadora de Banda (beta)'!Y63</f>
        <v>1349.9094757408011</v>
      </c>
      <c r="AA63" s="66">
        <f>Z63/'1º Perfil de consumo'!$N$9</f>
        <v>1.7855945446306893</v>
      </c>
    </row>
    <row r="64" spans="1:27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62">
        <v>58</v>
      </c>
      <c r="T64" s="63">
        <f>IF('1º Perfil de consumo'!$N$23=0,0,((IF(S64&lt;'1º Perfil de consumo'!$N$23,(-('1º Perfil de consumo'!$N$23/S64)),S64/'1º Perfil de consumo'!$N$23))))</f>
        <v>14.278085314229891</v>
      </c>
      <c r="U64" s="63">
        <f t="shared" si="0"/>
        <v>0.4283425594268967</v>
      </c>
      <c r="V64" s="63">
        <f t="shared" si="1"/>
        <v>1.4283425594268966</v>
      </c>
      <c r="W64" s="63">
        <f>IF(V64&lt;=0,'1º Perfil de consumo'!$N$16/V64,'1º Perfil de consumo'!$N$16*V64)</f>
        <v>1.7948749093327403</v>
      </c>
      <c r="X64" s="64">
        <f t="shared" si="2"/>
        <v>1.7948749093327403</v>
      </c>
      <c r="Y64" s="65">
        <f t="shared" si="3"/>
        <v>32.314229642645117</v>
      </c>
      <c r="Z64" s="62">
        <f>S64*'1º Perfil de consumo'!$N$9/'2º Calculadora de Banda (beta)'!Y64</f>
        <v>1356.9254314555517</v>
      </c>
      <c r="AA64" s="66">
        <f>Z64/'1º Perfil de consumo'!$N$9</f>
        <v>1.7948749093327403</v>
      </c>
    </row>
    <row r="65" spans="1:27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62">
        <v>59</v>
      </c>
      <c r="T65" s="63">
        <f>IF('1º Perfil de consumo'!$N$23=0,0,((IF(S65&lt;'1º Perfil de consumo'!$N$23,(-('1º Perfil de consumo'!$N$23/S65)),S65/'1º Perfil de consumo'!$N$23))))</f>
        <v>14.524259198957992</v>
      </c>
      <c r="U65" s="63">
        <f t="shared" si="0"/>
        <v>0.43572777596873974</v>
      </c>
      <c r="V65" s="63">
        <f t="shared" si="1"/>
        <v>1.4357277759687397</v>
      </c>
      <c r="W65" s="63">
        <f>IF(V65&lt;=0,'1º Perfil de consumo'!$N$16/V65,'1º Perfil de consumo'!$N$16*V65)</f>
        <v>1.8041552740347917</v>
      </c>
      <c r="X65" s="64">
        <f t="shared" si="2"/>
        <v>1.8041552740347917</v>
      </c>
      <c r="Y65" s="65">
        <f t="shared" si="3"/>
        <v>32.702285024532891</v>
      </c>
      <c r="Z65" s="62">
        <f>S65*'1º Perfil de consumo'!$N$9/'2º Calculadora de Banda (beta)'!Y65</f>
        <v>1363.9413871703025</v>
      </c>
      <c r="AA65" s="66">
        <f>Z65/'1º Perfil de consumo'!$N$9</f>
        <v>1.8041552740347917</v>
      </c>
    </row>
    <row r="66" spans="1:27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62">
        <v>60</v>
      </c>
      <c r="T66" s="63">
        <f>IF('1º Perfil de consumo'!$N$23=0,0,((IF(S66&lt;'1º Perfil de consumo'!$N$23,(-('1º Perfil de consumo'!$N$23/S66)),S66/'1º Perfil de consumo'!$N$23))))</f>
        <v>14.770433083686095</v>
      </c>
      <c r="U66" s="63">
        <f t="shared" si="0"/>
        <v>0.44311299251058284</v>
      </c>
      <c r="V66" s="63">
        <f t="shared" si="1"/>
        <v>1.4431129925105828</v>
      </c>
      <c r="W66" s="63">
        <f>IF(V66&lt;=0,'1º Perfil de consumo'!$N$16/V66,'1º Perfil de consumo'!$N$16*V66)</f>
        <v>1.8134356387368433</v>
      </c>
      <c r="X66" s="64">
        <f t="shared" si="2"/>
        <v>1.8134356387368433</v>
      </c>
      <c r="Y66" s="65">
        <f t="shared" si="3"/>
        <v>33.08636861344209</v>
      </c>
      <c r="Z66" s="62">
        <f>S66*'1º Perfil de consumo'!$N$9/'2º Calculadora de Banda (beta)'!Y66</f>
        <v>1370.9573428850535</v>
      </c>
      <c r="AA66" s="66">
        <f>Z66/'1º Perfil de consumo'!$N$9</f>
        <v>1.8134356387368433</v>
      </c>
    </row>
    <row r="67" spans="1:2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62">
        <v>61</v>
      </c>
      <c r="T67" s="63">
        <f>IF('1º Perfil de consumo'!$N$23=0,0,((IF(S67&lt;'1º Perfil de consumo'!$N$23,(-('1º Perfil de consumo'!$N$23/S67)),S67/'1º Perfil de consumo'!$N$23))))</f>
        <v>15.016606968414196</v>
      </c>
      <c r="U67" s="63">
        <f t="shared" si="0"/>
        <v>0.45049820905242588</v>
      </c>
      <c r="V67" s="63">
        <f t="shared" si="1"/>
        <v>1.4504982090524259</v>
      </c>
      <c r="W67" s="63">
        <f>IF(V67&lt;=0,'1º Perfil de consumo'!$N$16/V67,'1º Perfil de consumo'!$N$16*V67)</f>
        <v>1.8227160034388947</v>
      </c>
      <c r="X67" s="64">
        <f t="shared" si="2"/>
        <v>1.8227160034388947</v>
      </c>
      <c r="Y67" s="65">
        <f t="shared" si="3"/>
        <v>33.466541076564909</v>
      </c>
      <c r="Z67" s="62">
        <f>S67*'1º Perfil de consumo'!$N$9/'2º Calculadora de Banda (beta)'!Y67</f>
        <v>1377.9732985998046</v>
      </c>
      <c r="AA67" s="66">
        <f>Z67/'1º Perfil de consumo'!$N$9</f>
        <v>1.8227160034388949</v>
      </c>
    </row>
    <row r="68" spans="1:27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2">
        <v>62</v>
      </c>
      <c r="T68" s="63">
        <f>IF('1º Perfil de consumo'!$N$23=0,0,((IF(S68&lt;'1º Perfil de consumo'!$N$23,(-('1º Perfil de consumo'!$N$23/S68)),S68/'1º Perfil de consumo'!$N$23))))</f>
        <v>15.262780853142297</v>
      </c>
      <c r="U68" s="63">
        <f t="shared" si="0"/>
        <v>0.45788342559426892</v>
      </c>
      <c r="V68" s="63">
        <f t="shared" si="1"/>
        <v>1.457883425594269</v>
      </c>
      <c r="W68" s="63">
        <f>IF(V68&lt;=0,'1º Perfil de consumo'!$N$16/V68,'1º Perfil de consumo'!$N$16*V68)</f>
        <v>1.8319963681409464</v>
      </c>
      <c r="X68" s="64">
        <f t="shared" si="2"/>
        <v>1.8319963681409464</v>
      </c>
      <c r="Y68" s="65">
        <f t="shared" si="3"/>
        <v>33.842861851803612</v>
      </c>
      <c r="Z68" s="62">
        <f>S68*'1º Perfil de consumo'!$N$9/'2º Calculadora de Banda (beta)'!Y68</f>
        <v>1384.9892543145554</v>
      </c>
      <c r="AA68" s="66">
        <f>Z68/'1º Perfil de consumo'!$N$9</f>
        <v>1.8319963681409464</v>
      </c>
    </row>
    <row r="69" spans="1:27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62">
        <v>63</v>
      </c>
      <c r="T69" s="63">
        <f>IF('1º Perfil de consumo'!$N$23=0,0,((IF(S69&lt;'1º Perfil de consumo'!$N$23,(-('1º Perfil de consumo'!$N$23/S69)),S69/'1º Perfil de consumo'!$N$23))))</f>
        <v>15.508954737870399</v>
      </c>
      <c r="U69" s="63">
        <f t="shared" si="0"/>
        <v>0.46526864213611197</v>
      </c>
      <c r="V69" s="63">
        <f t="shared" si="1"/>
        <v>1.4652686421361119</v>
      </c>
      <c r="W69" s="63">
        <f>IF(V69&lt;=0,'1º Perfil de consumo'!$N$16/V69,'1º Perfil de consumo'!$N$16*V69)</f>
        <v>1.8412767328429975</v>
      </c>
      <c r="X69" s="64">
        <f t="shared" si="2"/>
        <v>1.8412767328429975</v>
      </c>
      <c r="Y69" s="65">
        <f t="shared" si="3"/>
        <v>34.215389178749753</v>
      </c>
      <c r="Z69" s="62">
        <f>S69*'1º Perfil de consumo'!$N$9/'2º Calculadora de Banda (beta)'!Y69</f>
        <v>1392.0052100293062</v>
      </c>
      <c r="AA69" s="66">
        <f>Z69/'1º Perfil de consumo'!$N$9</f>
        <v>1.8412767328429978</v>
      </c>
    </row>
    <row r="70" spans="1:27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62">
        <v>64</v>
      </c>
      <c r="T70" s="63">
        <f>IF('1º Perfil de consumo'!$N$23=0,0,((IF(S70&lt;'1º Perfil de consumo'!$N$23,(-('1º Perfil de consumo'!$N$23/S70)),S70/'1º Perfil de consumo'!$N$23))))</f>
        <v>15.7551286225985</v>
      </c>
      <c r="U70" s="63">
        <f t="shared" si="0"/>
        <v>0.47265385867795495</v>
      </c>
      <c r="V70" s="63">
        <f t="shared" si="1"/>
        <v>1.472653858677955</v>
      </c>
      <c r="W70" s="63">
        <f>IF(V70&lt;=0,'1º Perfil de consumo'!$N$16/V70,'1º Perfil de consumo'!$N$16*V70)</f>
        <v>1.8505570975450492</v>
      </c>
      <c r="X70" s="64">
        <f t="shared" si="2"/>
        <v>1.8505570975450492</v>
      </c>
      <c r="Y70" s="65">
        <f t="shared" si="3"/>
        <v>34.584180128731212</v>
      </c>
      <c r="Z70" s="62">
        <f>S70*'1º Perfil de consumo'!$N$9/'2º Calculadora de Banda (beta)'!Y70</f>
        <v>1399.0211657440573</v>
      </c>
      <c r="AA70" s="66">
        <f>Z70/'1º Perfil de consumo'!$N$9</f>
        <v>1.8505570975450494</v>
      </c>
    </row>
    <row r="71" spans="1:27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62">
        <v>65</v>
      </c>
      <c r="T71" s="63">
        <f>IF('1º Perfil de consumo'!$N$23=0,0,((IF(S71&lt;'1º Perfil de consumo'!$N$23,(-('1º Perfil de consumo'!$N$23/S71)),S71/'1º Perfil de consumo'!$N$23))))</f>
        <v>16.001302507326603</v>
      </c>
      <c r="U71" s="63">
        <f t="shared" si="0"/>
        <v>0.48003907521979805</v>
      </c>
      <c r="V71" s="63">
        <f t="shared" si="1"/>
        <v>1.4800390752197981</v>
      </c>
      <c r="W71" s="63">
        <f>IF(V71&lt;=0,'1º Perfil de consumo'!$N$16/V71,'1º Perfil de consumo'!$N$16*V71)</f>
        <v>1.8598374622471006</v>
      </c>
      <c r="X71" s="64">
        <f t="shared" si="2"/>
        <v>1.8598374622471006</v>
      </c>
      <c r="Y71" s="65">
        <f t="shared" si="3"/>
        <v>34.94929063395972</v>
      </c>
      <c r="Z71" s="62">
        <f>S71*'1º Perfil de consumo'!$N$9/'2º Calculadora de Banda (beta)'!Y71</f>
        <v>1406.0371214588079</v>
      </c>
      <c r="AA71" s="66">
        <f>Z71/'1º Perfil de consumo'!$N$9</f>
        <v>1.8598374622471003</v>
      </c>
    </row>
    <row r="72" spans="1:27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62">
        <v>66</v>
      </c>
      <c r="T72" s="63">
        <f>IF('1º Perfil de consumo'!$N$23=0,0,((IF(S72&lt;'1º Perfil de consumo'!$N$23,(-('1º Perfil de consumo'!$N$23/S72)),S72/'1º Perfil de consumo'!$N$23))))</f>
        <v>16.247476392054704</v>
      </c>
      <c r="U72" s="63">
        <f t="shared" si="0"/>
        <v>0.48742429176164109</v>
      </c>
      <c r="V72" s="63">
        <f t="shared" si="1"/>
        <v>1.4874242917616411</v>
      </c>
      <c r="W72" s="63">
        <f>IF(V72&lt;=0,'1º Perfil de consumo'!$N$16/V72,'1º Perfil de consumo'!$N$16*V72)</f>
        <v>1.8691178269491522</v>
      </c>
      <c r="X72" s="64">
        <f t="shared" si="2"/>
        <v>1.8691178269491522</v>
      </c>
      <c r="Y72" s="65">
        <f t="shared" si="3"/>
        <v>35.310775515809937</v>
      </c>
      <c r="Z72" s="62">
        <f>S72*'1º Perfil de consumo'!$N$9/'2º Calculadora de Banda (beta)'!Y72</f>
        <v>1413.0530771735591</v>
      </c>
      <c r="AA72" s="66">
        <f>Z72/'1º Perfil de consumo'!$N$9</f>
        <v>1.8691178269491522</v>
      </c>
    </row>
    <row r="73" spans="1:27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62">
        <v>67</v>
      </c>
      <c r="T73" s="63">
        <f>IF('1º Perfil de consumo'!$N$23=0,0,((IF(S73&lt;'1º Perfil de consumo'!$N$23,(-('1º Perfil de consumo'!$N$23/S73)),S73/'1º Perfil de consumo'!$N$23))))</f>
        <v>16.493650276782805</v>
      </c>
      <c r="U73" s="63">
        <f t="shared" si="0"/>
        <v>0.49480950830348414</v>
      </c>
      <c r="V73" s="63">
        <f t="shared" si="1"/>
        <v>1.4948095083034842</v>
      </c>
      <c r="W73" s="63">
        <f>IF(V73&lt;=0,'1º Perfil de consumo'!$N$16/V73,'1º Perfil de consumo'!$N$16*V73)</f>
        <v>1.8783981916512036</v>
      </c>
      <c r="X73" s="64">
        <f t="shared" si="2"/>
        <v>1.8783981916512036</v>
      </c>
      <c r="Y73" s="65">
        <f t="shared" si="3"/>
        <v>35.668688512260402</v>
      </c>
      <c r="Z73" s="62">
        <f>S73*'1º Perfil de consumo'!$N$9/'2º Calculadora de Banda (beta)'!Y73</f>
        <v>1420.0690328883099</v>
      </c>
      <c r="AA73" s="66">
        <f>Z73/'1º Perfil de consumo'!$N$9</f>
        <v>1.8783981916512036</v>
      </c>
    </row>
    <row r="74" spans="1:27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62">
        <v>68</v>
      </c>
      <c r="T74" s="63">
        <f>IF('1º Perfil de consumo'!$N$23=0,0,((IF(S74&lt;'1º Perfil de consumo'!$N$23,(-('1º Perfil de consumo'!$N$23/S74)),S74/'1º Perfil de consumo'!$N$23))))</f>
        <v>16.739824161510906</v>
      </c>
      <c r="U74" s="63">
        <f t="shared" si="0"/>
        <v>0.50219472484532712</v>
      </c>
      <c r="V74" s="63">
        <f t="shared" si="1"/>
        <v>1.5021947248453271</v>
      </c>
      <c r="W74" s="63">
        <f>IF(V74&lt;=0,'1º Perfil de consumo'!$N$16/V74,'1º Perfil de consumo'!$N$16*V74)</f>
        <v>1.8876785563532548</v>
      </c>
      <c r="X74" s="64">
        <f t="shared" si="2"/>
        <v>1.8876785563532548</v>
      </c>
      <c r="Y74" s="65">
        <f t="shared" si="3"/>
        <v>36.023082304524877</v>
      </c>
      <c r="Z74" s="62">
        <f>S74*'1º Perfil de consumo'!$N$9/'2º Calculadora de Banda (beta)'!Y74</f>
        <v>1427.0849886030608</v>
      </c>
      <c r="AA74" s="66">
        <f>Z74/'1º Perfil de consumo'!$N$9</f>
        <v>1.887678556353255</v>
      </c>
    </row>
    <row r="75" spans="1:27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62">
        <v>69</v>
      </c>
      <c r="T75" s="63">
        <f>IF('1º Perfil de consumo'!$N$23=0,0,((IF(S75&lt;'1º Perfil de consumo'!$N$23,(-('1º Perfil de consumo'!$N$23/S75)),S75/'1º Perfil de consumo'!$N$23))))</f>
        <v>16.985998046239008</v>
      </c>
      <c r="U75" s="63">
        <f t="shared" si="0"/>
        <v>0.50957994138717022</v>
      </c>
      <c r="V75" s="63">
        <f t="shared" si="1"/>
        <v>1.5095799413871702</v>
      </c>
      <c r="W75" s="63">
        <f>IF(V75&lt;=0,'1º Perfil de consumo'!$N$16/V75,'1º Perfil de consumo'!$N$16*V75)</f>
        <v>1.8969589210553064</v>
      </c>
      <c r="X75" s="64">
        <f t="shared" si="2"/>
        <v>1.8969589210553064</v>
      </c>
      <c r="Y75" s="65">
        <f t="shared" si="3"/>
        <v>36.374008542902068</v>
      </c>
      <c r="Z75" s="62">
        <f>S75*'1º Perfil de consumo'!$N$9/'2º Calculadora de Banda (beta)'!Y75</f>
        <v>1434.1009443178116</v>
      </c>
      <c r="AA75" s="66">
        <f>Z75/'1º Perfil de consumo'!$N$9</f>
        <v>1.8969589210553064</v>
      </c>
    </row>
    <row r="76" spans="1:27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62">
        <v>70</v>
      </c>
      <c r="T76" s="63">
        <f>IF('1º Perfil de consumo'!$N$23=0,0,((IF(S76&lt;'1º Perfil de consumo'!$N$23,(-('1º Perfil de consumo'!$N$23/S76)),S76/'1º Perfil de consumo'!$N$23))))</f>
        <v>17.232171930967109</v>
      </c>
      <c r="U76" s="63">
        <f t="shared" si="0"/>
        <v>0.51696515792901321</v>
      </c>
      <c r="V76" s="63">
        <f t="shared" si="1"/>
        <v>1.5169651579290133</v>
      </c>
      <c r="W76" s="63">
        <f>IF(V76&lt;=0,'1º Perfil de consumo'!$N$16/V76,'1º Perfil de consumo'!$N$16*V76)</f>
        <v>1.9062392857573578</v>
      </c>
      <c r="X76" s="64">
        <f t="shared" si="2"/>
        <v>1.9062392857573578</v>
      </c>
      <c r="Y76" s="65">
        <f t="shared" si="3"/>
        <v>36.721517871870255</v>
      </c>
      <c r="Z76" s="62">
        <f>S76*'1º Perfil de consumo'!$N$9/'2º Calculadora de Banda (beta)'!Y76</f>
        <v>1441.1169000325624</v>
      </c>
      <c r="AA76" s="66">
        <f>Z76/'1º Perfil de consumo'!$N$9</f>
        <v>1.9062392857573576</v>
      </c>
    </row>
    <row r="77" spans="1:2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62">
        <v>71</v>
      </c>
      <c r="T77" s="63">
        <f>IF('1º Perfil de consumo'!$N$23=0,0,((IF(S77&lt;'1º Perfil de consumo'!$N$23,(-('1º Perfil de consumo'!$N$23/S77)),S77/'1º Perfil de consumo'!$N$23))))</f>
        <v>17.47834581569521</v>
      </c>
      <c r="U77" s="63">
        <f t="shared" si="0"/>
        <v>0.52435037447085631</v>
      </c>
      <c r="V77" s="63">
        <f t="shared" si="1"/>
        <v>1.5243503744708562</v>
      </c>
      <c r="W77" s="63">
        <f>IF(V77&lt;=0,'1º Perfil de consumo'!$N$16/V77,'1º Perfil de consumo'!$N$16*V77)</f>
        <v>1.9155196504594092</v>
      </c>
      <c r="X77" s="64">
        <f t="shared" si="2"/>
        <v>1.9155196504594092</v>
      </c>
      <c r="Y77" s="65">
        <f t="shared" si="3"/>
        <v>37.065659954452407</v>
      </c>
      <c r="Z77" s="62">
        <f>S77*'1º Perfil de consumo'!$N$9/'2º Calculadora de Banda (beta)'!Y77</f>
        <v>1448.1328557473134</v>
      </c>
      <c r="AA77" s="66">
        <f>Z77/'1º Perfil de consumo'!$N$9</f>
        <v>1.9155196504594094</v>
      </c>
    </row>
    <row r="78" spans="1:27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62">
        <v>72</v>
      </c>
      <c r="T78" s="63">
        <f>IF('1º Perfil de consumo'!$N$23=0,0,((IF(S78&lt;'1º Perfil de consumo'!$N$23,(-('1º Perfil de consumo'!$N$23/S78)),S78/'1º Perfil de consumo'!$N$23))))</f>
        <v>17.724519700423315</v>
      </c>
      <c r="U78" s="63">
        <f t="shared" si="0"/>
        <v>0.5317355910126994</v>
      </c>
      <c r="V78" s="63">
        <f t="shared" si="1"/>
        <v>1.5317355910126995</v>
      </c>
      <c r="W78" s="63">
        <f>IF(V78&lt;=0,'1º Perfil de consumo'!$N$16/V78,'1º Perfil de consumo'!$N$16*V78)</f>
        <v>1.9248000151614608</v>
      </c>
      <c r="X78" s="64">
        <f t="shared" si="2"/>
        <v>1.9248000151614608</v>
      </c>
      <c r="Y78" s="65">
        <f t="shared" si="3"/>
        <v>37.406483495876486</v>
      </c>
      <c r="Z78" s="62">
        <f>S78*'1º Perfil de consumo'!$N$9/'2º Calculadora de Banda (beta)'!Y78</f>
        <v>1455.1488114620645</v>
      </c>
      <c r="AA78" s="66">
        <f>Z78/'1º Perfil de consumo'!$N$9</f>
        <v>1.924800015161461</v>
      </c>
    </row>
    <row r="79" spans="1:27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62">
        <v>73</v>
      </c>
      <c r="T79" s="63">
        <f>IF('1º Perfil de consumo'!$N$23=0,0,((IF(S79&lt;'1º Perfil de consumo'!$N$23,(-('1º Perfil de consumo'!$N$23/S79)),S79/'1º Perfil de consumo'!$N$23))))</f>
        <v>17.970693585151416</v>
      </c>
      <c r="U79" s="63">
        <f t="shared" si="0"/>
        <v>0.5391208075545425</v>
      </c>
      <c r="V79" s="63">
        <f t="shared" si="1"/>
        <v>1.5391208075545424</v>
      </c>
      <c r="W79" s="63">
        <f>IF(V79&lt;=0,'1º Perfil de consumo'!$N$16/V79,'1º Perfil de consumo'!$N$16*V79)</f>
        <v>1.9340803798635122</v>
      </c>
      <c r="X79" s="64">
        <f t="shared" si="2"/>
        <v>1.9340803798635122</v>
      </c>
      <c r="Y79" s="65">
        <f t="shared" si="3"/>
        <v>37.744036266554545</v>
      </c>
      <c r="Z79" s="62">
        <f>S79*'1º Perfil de consumo'!$N$9/'2º Calculadora de Banda (beta)'!Y79</f>
        <v>1462.1647671768153</v>
      </c>
      <c r="AA79" s="66">
        <f>Z79/'1º Perfil de consumo'!$N$9</f>
        <v>1.9340803798635122</v>
      </c>
    </row>
    <row r="80" spans="1:27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62">
        <v>74</v>
      </c>
      <c r="T80" s="63">
        <f>IF('1º Perfil de consumo'!$N$23=0,0,((IF(S80&lt;'1º Perfil de consumo'!$N$23,(-('1º Perfil de consumo'!$N$23/S80)),S80/'1º Perfil de consumo'!$N$23))))</f>
        <v>18.216867469879517</v>
      </c>
      <c r="U80" s="63">
        <f t="shared" si="0"/>
        <v>0.54650602409638549</v>
      </c>
      <c r="V80" s="63">
        <f t="shared" si="1"/>
        <v>1.5465060240963855</v>
      </c>
      <c r="W80" s="63">
        <f>IF(V80&lt;=0,'1º Perfil de consumo'!$N$16/V80,'1º Perfil de consumo'!$N$16*V80)</f>
        <v>1.9433607445655636</v>
      </c>
      <c r="X80" s="64">
        <f t="shared" si="2"/>
        <v>1.9433607445655636</v>
      </c>
      <c r="Y80" s="65">
        <f t="shared" si="3"/>
        <v>38.078365124403412</v>
      </c>
      <c r="Z80" s="62">
        <f>S80*'1º Perfil de consumo'!$N$9/'2º Calculadora de Banda (beta)'!Y80</f>
        <v>1469.1807228915659</v>
      </c>
      <c r="AA80" s="66">
        <f>Z80/'1º Perfil de consumo'!$N$9</f>
        <v>1.9433607445655634</v>
      </c>
    </row>
    <row r="81" spans="1:27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62">
        <v>75</v>
      </c>
      <c r="T81" s="63">
        <f>IF('1º Perfil de consumo'!$N$23=0,0,((IF(S81&lt;'1º Perfil de consumo'!$N$23,(-('1º Perfil de consumo'!$N$23/S81)),S81/'1º Perfil de consumo'!$N$23))))</f>
        <v>18.463041354607618</v>
      </c>
      <c r="U81" s="63">
        <f t="shared" si="0"/>
        <v>0.55389124063822848</v>
      </c>
      <c r="V81" s="63">
        <f t="shared" si="1"/>
        <v>1.5538912406382286</v>
      </c>
      <c r="W81" s="63">
        <f>IF(V81&lt;=0,'1º Perfil de consumo'!$N$16/V81,'1º Perfil de consumo'!$N$16*V81)</f>
        <v>1.952641109267615</v>
      </c>
      <c r="X81" s="64">
        <f t="shared" si="2"/>
        <v>1.952641109267615</v>
      </c>
      <c r="Y81" s="65">
        <f t="shared" si="3"/>
        <v>38.409516036528878</v>
      </c>
      <c r="Z81" s="62">
        <f>S81*'1º Perfil de consumo'!$N$9/'2º Calculadora de Banda (beta)'!Y81</f>
        <v>1476.1966786063169</v>
      </c>
      <c r="AA81" s="66">
        <f>Z81/'1º Perfil de consumo'!$N$9</f>
        <v>1.952641109267615</v>
      </c>
    </row>
    <row r="82" spans="1:27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62">
        <v>76</v>
      </c>
      <c r="T82" s="63">
        <f>IF('1º Perfil de consumo'!$N$23=0,0,((IF(S82&lt;'1º Perfil de consumo'!$N$23,(-('1º Perfil de consumo'!$N$23/S82)),S82/'1º Perfil de consumo'!$N$23))))</f>
        <v>18.70921523933572</v>
      </c>
      <c r="U82" s="63">
        <f t="shared" si="0"/>
        <v>0.56127645718007158</v>
      </c>
      <c r="V82" s="63">
        <f t="shared" si="1"/>
        <v>1.5612764571800715</v>
      </c>
      <c r="W82" s="63">
        <f>IF(V82&lt;=0,'1º Perfil de consumo'!$N$16/V82,'1º Perfil de consumo'!$N$16*V82)</f>
        <v>1.9619214739696664</v>
      </c>
      <c r="X82" s="64">
        <f t="shared" si="2"/>
        <v>1.9619214739696664</v>
      </c>
      <c r="Y82" s="65">
        <f t="shared" si="3"/>
        <v>38.737534100294496</v>
      </c>
      <c r="Z82" s="62">
        <f>S82*'1º Perfil de consumo'!$N$9/'2º Calculadora de Banda (beta)'!Y82</f>
        <v>1483.212634321068</v>
      </c>
      <c r="AA82" s="66">
        <f>Z82/'1º Perfil de consumo'!$N$9</f>
        <v>1.9619214739696667</v>
      </c>
    </row>
    <row r="83" spans="1:27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62">
        <v>77</v>
      </c>
      <c r="T83" s="63">
        <f>IF('1º Perfil de consumo'!$N$23=0,0,((IF(S83&lt;'1º Perfil de consumo'!$N$23,(-('1º Perfil de consumo'!$N$23/S83)),S83/'1º Perfil de consumo'!$N$23))))</f>
        <v>18.955389124063821</v>
      </c>
      <c r="U83" s="63">
        <f t="shared" si="0"/>
        <v>0.56866167372191456</v>
      </c>
      <c r="V83" s="63">
        <f t="shared" si="1"/>
        <v>1.5686616737219146</v>
      </c>
      <c r="W83" s="63">
        <f>IF(V83&lt;=0,'1º Perfil de consumo'!$N$16/V83,'1º Perfil de consumo'!$N$16*V83)</f>
        <v>1.9712018386717178</v>
      </c>
      <c r="X83" s="64">
        <f t="shared" si="2"/>
        <v>1.9712018386717178</v>
      </c>
      <c r="Y83" s="65">
        <f t="shared" si="3"/>
        <v>39.062463563795156</v>
      </c>
      <c r="Z83" s="62">
        <f>S83*'1º Perfil de consumo'!$N$9/'2º Calculadora de Banda (beta)'!Y83</f>
        <v>1490.2285900358188</v>
      </c>
      <c r="AA83" s="66">
        <f>Z83/'1º Perfil de consumo'!$N$9</f>
        <v>1.9712018386717181</v>
      </c>
    </row>
    <row r="84" spans="1:27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62">
        <v>78</v>
      </c>
      <c r="T84" s="63">
        <f>IF('1º Perfil de consumo'!$N$23=0,0,((IF(S84&lt;'1º Perfil de consumo'!$N$23,(-('1º Perfil de consumo'!$N$23/S84)),S84/'1º Perfil de consumo'!$N$23))))</f>
        <v>19.201563008791922</v>
      </c>
      <c r="U84" s="63">
        <f t="shared" si="0"/>
        <v>0.57604689026375766</v>
      </c>
      <c r="V84" s="63">
        <f t="shared" si="1"/>
        <v>1.5760468902637577</v>
      </c>
      <c r="W84" s="63">
        <f>IF(V84&lt;=0,'1º Perfil de consumo'!$N$16/V84,'1º Perfil de consumo'!$N$16*V84)</f>
        <v>1.9804822033737695</v>
      </c>
      <c r="X84" s="64">
        <f t="shared" si="2"/>
        <v>1.9804822033737695</v>
      </c>
      <c r="Y84" s="65">
        <f t="shared" si="3"/>
        <v>39.384347845755087</v>
      </c>
      <c r="Z84" s="62">
        <f>S84*'1º Perfil de consumo'!$N$9/'2º Calculadora de Banda (beta)'!Y84</f>
        <v>1497.2445457505696</v>
      </c>
      <c r="AA84" s="66">
        <f>Z84/'1º Perfil de consumo'!$N$9</f>
        <v>1.9804822033737692</v>
      </c>
    </row>
    <row r="85" spans="1:27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62">
        <v>79</v>
      </c>
      <c r="T85" s="63">
        <f>IF('1º Perfil de consumo'!$N$23=0,0,((IF(S85&lt;'1º Perfil de consumo'!$N$23,(-('1º Perfil de consumo'!$N$23/S85)),S85/'1º Perfil de consumo'!$N$23))))</f>
        <v>19.447736893520023</v>
      </c>
      <c r="U85" s="63">
        <f t="shared" si="0"/>
        <v>0.58343210680560065</v>
      </c>
      <c r="V85" s="63">
        <f t="shared" si="1"/>
        <v>1.5834321068056005</v>
      </c>
      <c r="W85" s="63">
        <f>IF(V85&lt;=0,'1º Perfil de consumo'!$N$16/V85,'1º Perfil de consumo'!$N$16*V85)</f>
        <v>1.9897625680758206</v>
      </c>
      <c r="X85" s="64">
        <f t="shared" si="2"/>
        <v>1.9897625680758206</v>
      </c>
      <c r="Y85" s="65">
        <f t="shared" si="3"/>
        <v>39.703229554869019</v>
      </c>
      <c r="Z85" s="62">
        <f>S85*'1º Perfil de consumo'!$N$9/'2º Calculadora de Banda (beta)'!Y85</f>
        <v>1504.2605014653204</v>
      </c>
      <c r="AA85" s="66">
        <f>Z85/'1º Perfil de consumo'!$N$9</f>
        <v>1.9897625680758206</v>
      </c>
    </row>
    <row r="86" spans="1:27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62">
        <v>80</v>
      </c>
      <c r="T86" s="63">
        <f>IF('1º Perfil de consumo'!$N$23=0,0,((IF(S86&lt;'1º Perfil de consumo'!$N$23,(-('1º Perfil de consumo'!$N$23/S86)),S86/'1º Perfil de consumo'!$N$23))))</f>
        <v>19.693910778248124</v>
      </c>
      <c r="U86" s="63">
        <f t="shared" si="0"/>
        <v>0.59081732334744375</v>
      </c>
      <c r="V86" s="63">
        <f t="shared" si="1"/>
        <v>1.5908173233474439</v>
      </c>
      <c r="W86" s="63">
        <f>IF(V86&lt;=0,'1º Perfil de consumo'!$N$16/V86,'1º Perfil de consumo'!$N$16*V86)</f>
        <v>1.9990429327778725</v>
      </c>
      <c r="X86" s="64">
        <f t="shared" si="2"/>
        <v>1.9990429327778725</v>
      </c>
      <c r="Y86" s="65">
        <f t="shared" si="3"/>
        <v>40.019150508604589</v>
      </c>
      <c r="Z86" s="62">
        <f>S86*'1º Perfil de consumo'!$N$9/'2º Calculadora de Banda (beta)'!Y86</f>
        <v>1511.2764571800715</v>
      </c>
      <c r="AA86" s="66">
        <f>Z86/'1º Perfil de consumo'!$N$9</f>
        <v>1.9990429327778723</v>
      </c>
    </row>
    <row r="87" spans="1:2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62">
        <v>81</v>
      </c>
      <c r="T87" s="63">
        <f>IF('1º Perfil de consumo'!$N$23=0,0,((IF(S87&lt;'1º Perfil de consumo'!$N$23,(-('1º Perfil de consumo'!$N$23/S87)),S87/'1º Perfil de consumo'!$N$23))))</f>
        <v>19.940084662976229</v>
      </c>
      <c r="U87" s="63">
        <f t="shared" si="0"/>
        <v>0.59820253988928684</v>
      </c>
      <c r="V87" s="63">
        <f t="shared" si="1"/>
        <v>1.5982025398892867</v>
      </c>
      <c r="W87" s="63">
        <f>IF(V87&lt;=0,'1º Perfil de consumo'!$N$16/V87,'1º Perfil de consumo'!$N$16*V87)</f>
        <v>2.0083232974799237</v>
      </c>
      <c r="X87" s="64">
        <f t="shared" si="2"/>
        <v>2.0083232974799237</v>
      </c>
      <c r="Y87" s="65">
        <f t="shared" si="3"/>
        <v>40.332151751483487</v>
      </c>
      <c r="Z87" s="62">
        <f>S87*'1º Perfil de consumo'!$N$9/'2º Calculadora de Banda (beta)'!Y87</f>
        <v>1518.2924128948223</v>
      </c>
      <c r="AA87" s="66">
        <f>Z87/'1º Perfil de consumo'!$N$9</f>
        <v>2.0083232974799237</v>
      </c>
    </row>
    <row r="88" spans="1:27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62">
        <v>82</v>
      </c>
      <c r="T88" s="63">
        <f>IF('1º Perfil de consumo'!$N$23=0,0,((IF(S88&lt;'1º Perfil de consumo'!$N$23,(-('1º Perfil de consumo'!$N$23/S88)),S88/'1º Perfil de consumo'!$N$23))))</f>
        <v>20.18625854770433</v>
      </c>
      <c r="U88" s="63">
        <f t="shared" si="0"/>
        <v>0.60558775643112994</v>
      </c>
      <c r="V88" s="63">
        <f t="shared" si="1"/>
        <v>1.6055877564311301</v>
      </c>
      <c r="W88" s="63">
        <f>IF(V88&lt;=0,'1º Perfil de consumo'!$N$16/V88,'1º Perfil de consumo'!$N$16*V88)</f>
        <v>2.0176036621819753</v>
      </c>
      <c r="X88" s="64">
        <f t="shared" si="2"/>
        <v>2.0176036621819753</v>
      </c>
      <c r="Y88" s="65">
        <f t="shared" si="3"/>
        <v>40.642273572857995</v>
      </c>
      <c r="Z88" s="62">
        <f>S88*'1º Perfil de consumo'!$N$9/'2º Calculadora de Banda (beta)'!Y88</f>
        <v>1525.3083686095733</v>
      </c>
      <c r="AA88" s="66">
        <f>Z88/'1º Perfil de consumo'!$N$9</f>
        <v>2.0176036621819753</v>
      </c>
    </row>
    <row r="89" spans="1:27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62">
        <v>83</v>
      </c>
      <c r="T89" s="63">
        <f>IF('1º Perfil de consumo'!$N$23=0,0,((IF(S89&lt;'1º Perfil de consumo'!$N$23,(-('1º Perfil de consumo'!$N$23/S89)),S89/'1º Perfil de consumo'!$N$23))))</f>
        <v>20.432432432432432</v>
      </c>
      <c r="U89" s="63">
        <f t="shared" si="0"/>
        <v>0.61297297297297293</v>
      </c>
      <c r="V89" s="63">
        <f t="shared" si="1"/>
        <v>1.6129729729729729</v>
      </c>
      <c r="W89" s="63">
        <f>IF(V89&lt;=0,'1º Perfil de consumo'!$N$16/V89,'1º Perfil de consumo'!$N$16*V89)</f>
        <v>2.0268840268840265</v>
      </c>
      <c r="X89" s="64">
        <f t="shared" si="2"/>
        <v>2.0268840268840265</v>
      </c>
      <c r="Y89" s="65">
        <f t="shared" si="3"/>
        <v>40.949555524199248</v>
      </c>
      <c r="Z89" s="62">
        <f>S89*'1º Perfil de consumo'!$N$9/'2º Calculadora de Banda (beta)'!Y89</f>
        <v>1532.3243243243239</v>
      </c>
      <c r="AA89" s="66">
        <f>Z89/'1º Perfil de consumo'!$N$9</f>
        <v>2.0268840268840265</v>
      </c>
    </row>
    <row r="90" spans="1:27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62">
        <v>84</v>
      </c>
      <c r="T90" s="63">
        <f>IF('1º Perfil de consumo'!$N$23=0,0,((IF(S90&lt;'1º Perfil de consumo'!$N$23,(-('1º Perfil de consumo'!$N$23/S90)),S90/'1º Perfil de consumo'!$N$23))))</f>
        <v>20.678606317160533</v>
      </c>
      <c r="U90" s="63">
        <f t="shared" si="0"/>
        <v>0.62035818951481592</v>
      </c>
      <c r="V90" s="63">
        <f t="shared" si="1"/>
        <v>1.6203581895148158</v>
      </c>
      <c r="W90" s="63">
        <f>IF(V90&lt;=0,'1º Perfil de consumo'!$N$16/V90,'1º Perfil de consumo'!$N$16*V90)</f>
        <v>2.0361643915860781</v>
      </c>
      <c r="X90" s="64">
        <f t="shared" si="2"/>
        <v>2.0361643915860781</v>
      </c>
      <c r="Y90" s="65">
        <f t="shared" si="3"/>
        <v>41.25403643591266</v>
      </c>
      <c r="Z90" s="62">
        <f>S90*'1º Perfil de consumo'!$N$9/'2º Calculadora de Banda (beta)'!Y90</f>
        <v>1539.340280039075</v>
      </c>
      <c r="AA90" s="66">
        <f>Z90/'1º Perfil de consumo'!$N$9</f>
        <v>2.0361643915860781</v>
      </c>
    </row>
    <row r="91" spans="1:27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62">
        <v>85</v>
      </c>
      <c r="T91" s="63">
        <f>IF('1º Perfil de consumo'!$N$23=0,0,((IF(S91&lt;'1º Perfil de consumo'!$N$23,(-('1º Perfil de consumo'!$N$23/S91)),S91/'1º Perfil de consumo'!$N$23))))</f>
        <v>20.924780201888634</v>
      </c>
      <c r="U91" s="63">
        <f t="shared" si="0"/>
        <v>0.62774340605665901</v>
      </c>
      <c r="V91" s="63">
        <f t="shared" si="1"/>
        <v>1.6277434060566591</v>
      </c>
      <c r="W91" s="63">
        <f>IF(V91&lt;=0,'1º Perfil de consumo'!$N$16/V91,'1º Perfil de consumo'!$N$16*V91)</f>
        <v>2.0454447562881297</v>
      </c>
      <c r="X91" s="64">
        <f t="shared" si="2"/>
        <v>2.0454447562881297</v>
      </c>
      <c r="Y91" s="65">
        <f t="shared" si="3"/>
        <v>41.555754433695668</v>
      </c>
      <c r="Z91" s="62">
        <f>S91*'1º Perfil de consumo'!$N$9/'2º Calculadora de Banda (beta)'!Y91</f>
        <v>1546.356235753826</v>
      </c>
      <c r="AA91" s="66">
        <f>Z91/'1º Perfil de consumo'!$N$9</f>
        <v>2.0454447562881297</v>
      </c>
    </row>
    <row r="92" spans="1:27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62">
        <v>86</v>
      </c>
      <c r="T92" s="63">
        <f>IF('1º Perfil de consumo'!$N$23=0,0,((IF(S92&lt;'1º Perfil de consumo'!$N$23,(-('1º Perfil de consumo'!$N$23/S92)),S92/'1º Perfil de consumo'!$N$23))))</f>
        <v>21.170954086616735</v>
      </c>
      <c r="U92" s="63">
        <f t="shared" si="0"/>
        <v>0.635128622598502</v>
      </c>
      <c r="V92" s="63">
        <f t="shared" si="1"/>
        <v>1.635128622598502</v>
      </c>
      <c r="W92" s="63">
        <f>IF(V92&lt;=0,'1º Perfil de consumo'!$N$16/V92,'1º Perfil de consumo'!$N$16*V92)</f>
        <v>2.0547251209901809</v>
      </c>
      <c r="X92" s="64">
        <f t="shared" si="2"/>
        <v>2.0547251209901809</v>
      </c>
      <c r="Y92" s="65">
        <f t="shared" si="3"/>
        <v>41.854746954452104</v>
      </c>
      <c r="Z92" s="62">
        <f>S92*'1º Perfil de consumo'!$N$9/'2º Calculadora de Banda (beta)'!Y92</f>
        <v>1553.3721914685766</v>
      </c>
      <c r="AA92" s="66">
        <f>Z92/'1º Perfil de consumo'!$N$9</f>
        <v>2.0547251209901809</v>
      </c>
    </row>
    <row r="93" spans="1:27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62">
        <v>87</v>
      </c>
      <c r="T93" s="63">
        <f>IF('1º Perfil de consumo'!$N$23=0,0,((IF(S93&lt;'1º Perfil de consumo'!$N$23,(-('1º Perfil de consumo'!$N$23/S93)),S93/'1º Perfil de consumo'!$N$23))))</f>
        <v>21.417127971344836</v>
      </c>
      <c r="U93" s="63">
        <f t="shared" si="0"/>
        <v>0.6425138391403451</v>
      </c>
      <c r="V93" s="63">
        <f t="shared" si="1"/>
        <v>1.6425138391403451</v>
      </c>
      <c r="W93" s="63">
        <f>IF(V93&lt;=0,'1º Perfil de consumo'!$N$16/V93,'1º Perfil de consumo'!$N$16*V93)</f>
        <v>2.0640054856922325</v>
      </c>
      <c r="X93" s="64">
        <f t="shared" si="2"/>
        <v>2.0640054856922325</v>
      </c>
      <c r="Y93" s="65">
        <f t="shared" si="3"/>
        <v>42.151050761777249</v>
      </c>
      <c r="Z93" s="62">
        <f>S93*'1º Perfil de consumo'!$N$9/'2º Calculadora de Banda (beta)'!Y93</f>
        <v>1560.3881471833279</v>
      </c>
      <c r="AA93" s="66">
        <f>Z93/'1º Perfil de consumo'!$N$9</f>
        <v>2.0640054856922325</v>
      </c>
    </row>
    <row r="94" spans="1:27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62">
        <v>88</v>
      </c>
      <c r="T94" s="63">
        <f>IF('1º Perfil de consumo'!$N$23=0,0,((IF(S94&lt;'1º Perfil de consumo'!$N$23,(-('1º Perfil de consumo'!$N$23/S94)),S94/'1º Perfil de consumo'!$N$23))))</f>
        <v>21.663301856072938</v>
      </c>
      <c r="U94" s="63">
        <f t="shared" si="0"/>
        <v>0.64989905568218809</v>
      </c>
      <c r="V94" s="63">
        <f t="shared" si="1"/>
        <v>1.6498990556821882</v>
      </c>
      <c r="W94" s="63">
        <f>IF(V94&lt;=0,'1º Perfil de consumo'!$N$16/V94,'1º Perfil de consumo'!$N$16*V94)</f>
        <v>2.0732858503942841</v>
      </c>
      <c r="X94" s="64">
        <f t="shared" si="2"/>
        <v>2.0732858503942841</v>
      </c>
      <c r="Y94" s="65">
        <f t="shared" si="3"/>
        <v>42.444701961027093</v>
      </c>
      <c r="Z94" s="62">
        <f>S94*'1º Perfil de consumo'!$N$9/'2º Calculadora de Banda (beta)'!Y94</f>
        <v>1567.4041028980789</v>
      </c>
      <c r="AA94" s="66">
        <f>Z94/'1º Perfil de consumo'!$N$9</f>
        <v>2.0732858503942841</v>
      </c>
    </row>
    <row r="95" spans="1:27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62">
        <v>89</v>
      </c>
      <c r="T95" s="63">
        <f>IF('1º Perfil de consumo'!$N$23=0,0,((IF(S95&lt;'1º Perfil de consumo'!$N$23,(-('1º Perfil de consumo'!$N$23/S95)),S95/'1º Perfil de consumo'!$N$23))))</f>
        <v>21.909475740801039</v>
      </c>
      <c r="U95" s="63">
        <f t="shared" si="0"/>
        <v>0.65728427222403119</v>
      </c>
      <c r="V95" s="63">
        <f t="shared" si="1"/>
        <v>1.6572842722240311</v>
      </c>
      <c r="W95" s="63">
        <f>IF(V95&lt;=0,'1º Perfil de consumo'!$N$16/V95,'1º Perfil de consumo'!$N$16*V95)</f>
        <v>2.0825662150963353</v>
      </c>
      <c r="X95" s="64">
        <f t="shared" si="2"/>
        <v>2.0825662150963353</v>
      </c>
      <c r="Y95" s="65">
        <f t="shared" si="3"/>
        <v>42.735736013984571</v>
      </c>
      <c r="Z95" s="62">
        <f>S95*'1º Perfil de consumo'!$N$9/'2º Calculadora de Banda (beta)'!Y95</f>
        <v>1574.4200586128295</v>
      </c>
      <c r="AA95" s="66">
        <f>Z95/'1º Perfil de consumo'!$N$9</f>
        <v>2.0825662150963353</v>
      </c>
    </row>
    <row r="96" spans="1:27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62">
        <v>90</v>
      </c>
      <c r="T96" s="63">
        <f>IF('1º Perfil de consumo'!$N$23=0,0,((IF(S96&lt;'1º Perfil de consumo'!$N$23,(-('1º Perfil de consumo'!$N$23/S96)),S96/'1º Perfil de consumo'!$N$23))))</f>
        <v>22.15564962552914</v>
      </c>
      <c r="U96" s="63">
        <f t="shared" si="0"/>
        <v>0.66466948876587417</v>
      </c>
      <c r="V96" s="63">
        <f t="shared" si="1"/>
        <v>1.6646694887658742</v>
      </c>
      <c r="W96" s="63">
        <f>IF(V96&lt;=0,'1º Perfil de consumo'!$N$16/V96,'1º Perfil de consumo'!$N$16*V96)</f>
        <v>2.0918465797983865</v>
      </c>
      <c r="X96" s="64">
        <f t="shared" si="2"/>
        <v>2.0918465797983865</v>
      </c>
      <c r="Y96" s="65">
        <f t="shared" si="3"/>
        <v>43.024187753135443</v>
      </c>
      <c r="Z96" s="62">
        <f>S96*'1º Perfil de consumo'!$N$9/'2º Calculadora de Banda (beta)'!Y96</f>
        <v>1581.4360143275801</v>
      </c>
      <c r="AA96" s="66">
        <f>Z96/'1º Perfil de consumo'!$N$9</f>
        <v>2.0918465797983865</v>
      </c>
    </row>
    <row r="97" spans="1:2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62">
        <v>91</v>
      </c>
      <c r="T97" s="63">
        <f>IF('1º Perfil de consumo'!$N$23=0,0,((IF(S97&lt;'1º Perfil de consumo'!$N$23,(-('1º Perfil de consumo'!$N$23/S97)),S97/'1º Perfil de consumo'!$N$23))))</f>
        <v>22.401823510257245</v>
      </c>
      <c r="U97" s="63">
        <f t="shared" si="0"/>
        <v>0.67205470530771727</v>
      </c>
      <c r="V97" s="63">
        <f t="shared" si="1"/>
        <v>1.6720547053077173</v>
      </c>
      <c r="W97" s="63">
        <f>IF(V97&lt;=0,'1º Perfil de consumo'!$N$16/V97,'1º Perfil de consumo'!$N$16*V97)</f>
        <v>2.1011269445004381</v>
      </c>
      <c r="X97" s="64">
        <f t="shared" si="2"/>
        <v>2.1011269445004381</v>
      </c>
      <c r="Y97" s="65">
        <f t="shared" si="3"/>
        <v>43.310091395565856</v>
      </c>
      <c r="Z97" s="62">
        <f>S97*'1º Perfil de consumo'!$N$9/'2º Calculadora de Banda (beta)'!Y97</f>
        <v>1588.4519700423311</v>
      </c>
      <c r="AA97" s="66">
        <f>Z97/'1º Perfil de consumo'!$N$9</f>
        <v>2.1011269445004381</v>
      </c>
    </row>
    <row r="98" spans="1:27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62">
        <v>92</v>
      </c>
      <c r="T98" s="63">
        <f>IF('1º Perfil de consumo'!$N$23=0,0,((IF(S98&lt;'1º Perfil de consumo'!$N$23,(-('1º Perfil de consumo'!$N$23/S98)),S98/'1º Perfil de consumo'!$N$23))))</f>
        <v>22.647997394985346</v>
      </c>
      <c r="U98" s="63">
        <f t="shared" si="0"/>
        <v>0.67943992184956037</v>
      </c>
      <c r="V98" s="63">
        <f t="shared" si="1"/>
        <v>1.6794399218495604</v>
      </c>
      <c r="W98" s="63">
        <f>IF(V98&lt;=0,'1º Perfil de consumo'!$N$16/V98,'1º Perfil de consumo'!$N$16*V98)</f>
        <v>2.1104073092024898</v>
      </c>
      <c r="X98" s="64">
        <f t="shared" si="2"/>
        <v>2.1104073092024898</v>
      </c>
      <c r="Y98" s="65">
        <f t="shared" si="3"/>
        <v>43.593480556493262</v>
      </c>
      <c r="Z98" s="62">
        <f>S98*'1º Perfil de consumo'!$N$9/'2º Calculadora de Banda (beta)'!Y98</f>
        <v>1595.4679257570822</v>
      </c>
      <c r="AA98" s="66">
        <f>Z98/'1º Perfil de consumo'!$N$9</f>
        <v>2.1104073092024898</v>
      </c>
    </row>
    <row r="99" spans="1:27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62">
        <v>93</v>
      </c>
      <c r="T99" s="63">
        <f>IF('1º Perfil de consumo'!$N$23=0,0,((IF(S99&lt;'1º Perfil de consumo'!$N$23,(-('1º Perfil de consumo'!$N$23/S99)),S99/'1º Perfil de consumo'!$N$23))))</f>
        <v>22.894171279713447</v>
      </c>
      <c r="U99" s="63">
        <f t="shared" si="0"/>
        <v>0.68682513839140336</v>
      </c>
      <c r="V99" s="63">
        <f t="shared" si="1"/>
        <v>1.6868251383914035</v>
      </c>
      <c r="W99" s="63">
        <f>IF(V99&lt;=0,'1º Perfil de consumo'!$N$16/V99,'1º Perfil de consumo'!$N$16*V99)</f>
        <v>2.1196876739045414</v>
      </c>
      <c r="X99" s="64">
        <f t="shared" si="2"/>
        <v>2.1196876739045414</v>
      </c>
      <c r="Y99" s="65">
        <f t="shared" si="3"/>
        <v>43.874388262441812</v>
      </c>
      <c r="Z99" s="62">
        <f>S99*'1º Perfil de consumo'!$N$9/'2º Calculadora de Banda (beta)'!Y99</f>
        <v>1602.4838814718332</v>
      </c>
      <c r="AA99" s="66">
        <f>Z99/'1º Perfil de consumo'!$N$9</f>
        <v>2.1196876739045414</v>
      </c>
    </row>
    <row r="100" spans="1:27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62">
        <v>94</v>
      </c>
      <c r="T100" s="63">
        <f>IF('1º Perfil de consumo'!$N$23=0,0,((IF(S100&lt;'1º Perfil de consumo'!$N$23,(-('1º Perfil de consumo'!$N$23/S100)),S100/'1º Perfil de consumo'!$N$23))))</f>
        <v>23.140345164441548</v>
      </c>
      <c r="U100" s="63">
        <f t="shared" si="0"/>
        <v>0.69421035493324645</v>
      </c>
      <c r="V100" s="63">
        <f t="shared" si="1"/>
        <v>1.6942103549332463</v>
      </c>
      <c r="W100" s="63">
        <f>IF(V100&lt;=0,'1º Perfil de consumo'!$N$16/V100,'1º Perfil de consumo'!$N$16*V100)</f>
        <v>2.1289680386065926</v>
      </c>
      <c r="X100" s="64">
        <f t="shared" si="2"/>
        <v>2.1289680386065926</v>
      </c>
      <c r="Y100" s="65">
        <f t="shared" si="3"/>
        <v>44.152846964073213</v>
      </c>
      <c r="Z100" s="62">
        <f>S100*'1º Perfil de consumo'!$N$9/'2º Calculadora de Banda (beta)'!Y100</f>
        <v>1609.499837186584</v>
      </c>
      <c r="AA100" s="66">
        <f>Z100/'1º Perfil de consumo'!$N$9</f>
        <v>2.1289680386065926</v>
      </c>
    </row>
    <row r="101" spans="1:27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62">
        <v>95</v>
      </c>
      <c r="T101" s="63">
        <f>IF('1º Perfil de consumo'!$N$23=0,0,((IF(S101&lt;'1º Perfil de consumo'!$N$23,(-('1º Perfil de consumo'!$N$23/S101)),S101/'1º Perfil de consumo'!$N$23))))</f>
        <v>23.38651904916965</v>
      </c>
      <c r="U101" s="63">
        <f t="shared" si="0"/>
        <v>0.70159557147508944</v>
      </c>
      <c r="V101" s="63">
        <f t="shared" si="1"/>
        <v>1.7015955714750894</v>
      </c>
      <c r="W101" s="63">
        <f>IF(V101&lt;=0,'1º Perfil de consumo'!$N$16/V101,'1º Perfil de consumo'!$N$16*V101)</f>
        <v>2.1382484033086442</v>
      </c>
      <c r="X101" s="64">
        <f t="shared" si="2"/>
        <v>2.1382484033086442</v>
      </c>
      <c r="Y101" s="65">
        <f t="shared" si="3"/>
        <v>44.428888548683403</v>
      </c>
      <c r="Z101" s="62">
        <f>S101*'1º Perfil de consumo'!$N$9/'2º Calculadora de Banda (beta)'!Y101</f>
        <v>1616.5157929013351</v>
      </c>
      <c r="AA101" s="66">
        <f>Z101/'1º Perfil de consumo'!$N$9</f>
        <v>2.1382484033086442</v>
      </c>
    </row>
    <row r="102" spans="1:27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62">
        <v>96</v>
      </c>
      <c r="T102" s="63">
        <f>IF('1º Perfil de consumo'!$N$23=0,0,((IF(S102&lt;'1º Perfil de consumo'!$N$23,(-('1º Perfil de consumo'!$N$23/S102)),S102/'1º Perfil de consumo'!$N$23))))</f>
        <v>23.632692933897751</v>
      </c>
      <c r="U102" s="63">
        <f t="shared" si="0"/>
        <v>0.70898078801693254</v>
      </c>
      <c r="V102" s="63">
        <f t="shared" si="1"/>
        <v>1.7089807880169325</v>
      </c>
      <c r="W102" s="63">
        <f>IF(V102&lt;=0,'1º Perfil de consumo'!$N$16/V102,'1º Perfil de consumo'!$N$16*V102)</f>
        <v>2.1475287680106954</v>
      </c>
      <c r="X102" s="64">
        <f t="shared" si="2"/>
        <v>2.1475287680106954</v>
      </c>
      <c r="Y102" s="65">
        <f t="shared" si="3"/>
        <v>44.702544352375305</v>
      </c>
      <c r="Z102" s="62">
        <f>S102*'1º Perfil de consumo'!$N$9/'2º Calculadora de Banda (beta)'!Y102</f>
        <v>1623.5317486160857</v>
      </c>
      <c r="AA102" s="66">
        <f>Z102/'1º Perfil de consumo'!$N$9</f>
        <v>2.1475287680106954</v>
      </c>
    </row>
    <row r="103" spans="1:27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62">
        <v>97</v>
      </c>
      <c r="T103" s="63">
        <f>IF('1º Perfil de consumo'!$N$23=0,0,((IF(S103&lt;'1º Perfil de consumo'!$N$23,(-('1º Perfil de consumo'!$N$23/S103)),S103/'1º Perfil de consumo'!$N$23))))</f>
        <v>23.878866818625852</v>
      </c>
      <c r="U103" s="63">
        <f t="shared" si="0"/>
        <v>0.71636600455877553</v>
      </c>
      <c r="V103" s="63">
        <f t="shared" si="1"/>
        <v>1.7163660045587754</v>
      </c>
      <c r="W103" s="63">
        <f>IF(V103&lt;=0,'1º Perfil de consumo'!$N$16/V103,'1º Perfil de consumo'!$N$16*V103)</f>
        <v>2.1568091327127465</v>
      </c>
      <c r="X103" s="64">
        <f t="shared" si="2"/>
        <v>2.1568091327127465</v>
      </c>
      <c r="Y103" s="65">
        <f t="shared" si="3"/>
        <v>44.973845171917162</v>
      </c>
      <c r="Z103" s="62">
        <f>S103*'1º Perfil de consumo'!$N$9/'2º Calculadora de Banda (beta)'!Y103</f>
        <v>1630.5477043308365</v>
      </c>
      <c r="AA103" s="66">
        <f>Z103/'1º Perfil de consumo'!$N$9</f>
        <v>2.1568091327127465</v>
      </c>
    </row>
    <row r="104" spans="1:27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62">
        <v>98</v>
      </c>
      <c r="T104" s="63">
        <f>IF('1º Perfil de consumo'!$N$23=0,0,((IF(S104&lt;'1º Perfil de consumo'!$N$23,(-('1º Perfil de consumo'!$N$23/S104)),S104/'1º Perfil de consumo'!$N$23))))</f>
        <v>24.125040703353953</v>
      </c>
      <c r="U104" s="63">
        <f t="shared" si="0"/>
        <v>0.72375122110061851</v>
      </c>
      <c r="V104" s="63">
        <f t="shared" si="1"/>
        <v>1.7237512211006185</v>
      </c>
      <c r="W104" s="63">
        <f>IF(V104&lt;=0,'1º Perfil de consumo'!$N$16/V104,'1º Perfil de consumo'!$N$16*V104)</f>
        <v>2.1660894974147982</v>
      </c>
      <c r="X104" s="64">
        <f t="shared" si="2"/>
        <v>2.1660894974147982</v>
      </c>
      <c r="Y104" s="65">
        <f t="shared" si="3"/>
        <v>45.242821276296212</v>
      </c>
      <c r="Z104" s="62">
        <f>S104*'1º Perfil de consumo'!$N$9/'2º Calculadora de Banda (beta)'!Y104</f>
        <v>1637.5636600455875</v>
      </c>
      <c r="AA104" s="66">
        <f>Z104/'1º Perfil de consumo'!$N$9</f>
        <v>2.1660894974147982</v>
      </c>
    </row>
    <row r="105" spans="1:27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62">
        <v>99</v>
      </c>
      <c r="T105" s="63">
        <f>IF('1º Perfil de consumo'!$N$23=0,0,((IF(S105&lt;'1º Perfil de consumo'!$N$23,(-('1º Perfil de consumo'!$N$23/S105)),S105/'1º Perfil de consumo'!$N$23))))</f>
        <v>24.371214588082054</v>
      </c>
      <c r="U105" s="63">
        <f t="shared" si="0"/>
        <v>0.73113643764246161</v>
      </c>
      <c r="V105" s="63">
        <f t="shared" si="1"/>
        <v>1.7311364376424616</v>
      </c>
      <c r="W105" s="63">
        <f>IF(V105&lt;=0,'1º Perfil de consumo'!$N$16/V105,'1º Perfil de consumo'!$N$16*V105)</f>
        <v>2.1753698621168498</v>
      </c>
      <c r="X105" s="64">
        <f t="shared" si="2"/>
        <v>2.1753698621168498</v>
      </c>
      <c r="Y105" s="65">
        <f t="shared" si="3"/>
        <v>45.509502417976506</v>
      </c>
      <c r="Z105" s="62">
        <f>S105*'1º Perfil de consumo'!$N$9/'2º Calculadora de Banda (beta)'!Y105</f>
        <v>1644.5796157603386</v>
      </c>
      <c r="AA105" s="66">
        <f>Z105/'1º Perfil de consumo'!$N$9</f>
        <v>2.1753698621168498</v>
      </c>
    </row>
    <row r="106" spans="1:27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62">
        <v>100</v>
      </c>
      <c r="T106" s="63">
        <f>IF('1º Perfil de consumo'!$N$23=0,0,((IF(S106&lt;'1º Perfil de consumo'!$N$23,(-('1º Perfil de consumo'!$N$23/S106)),S106/'1º Perfil de consumo'!$N$23))))</f>
        <v>24.617388472810159</v>
      </c>
      <c r="U106" s="63">
        <f t="shared" si="0"/>
        <v>0.73852165418430471</v>
      </c>
      <c r="V106" s="63">
        <f t="shared" si="1"/>
        <v>1.7385216541843047</v>
      </c>
      <c r="W106" s="63">
        <f>IF(V106&lt;=0,'1º Perfil de consumo'!$N$16/V106,'1º Perfil de consumo'!$N$16*V106)</f>
        <v>2.1846502268189014</v>
      </c>
      <c r="X106" s="64">
        <f t="shared" si="2"/>
        <v>2.1846502268189014</v>
      </c>
      <c r="Y106" s="65">
        <f t="shared" si="3"/>
        <v>45.773917843869839</v>
      </c>
      <c r="Z106" s="62">
        <f>S106*'1º Perfil de consumo'!$N$9/'2º Calculadora de Banda (beta)'!Y106</f>
        <v>1651.5955714750894</v>
      </c>
      <c r="AA106" s="66">
        <f>Z106/'1º Perfil de consumo'!$N$9</f>
        <v>2.1846502268189014</v>
      </c>
    </row>
    <row r="107" spans="1:2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62">
        <v>101</v>
      </c>
      <c r="T107" s="63">
        <f>IF('1º Perfil de consumo'!$N$23=0,0,((IF(S107&lt;'1º Perfil de consumo'!$N$23,(-('1º Perfil de consumo'!$N$23/S107)),S107/'1º Perfil de consumo'!$N$23))))</f>
        <v>24.86356235753826</v>
      </c>
      <c r="U107" s="63">
        <f t="shared" si="0"/>
        <v>0.74590687072614781</v>
      </c>
      <c r="V107" s="63">
        <f t="shared" si="1"/>
        <v>1.7459068707261478</v>
      </c>
      <c r="W107" s="63">
        <f>IF(V107&lt;=0,'1º Perfil de consumo'!$N$16/V107,'1º Perfil de consumo'!$N$16*V107)</f>
        <v>2.1939305915209526</v>
      </c>
      <c r="X107" s="64">
        <f t="shared" si="2"/>
        <v>2.1939305915209526</v>
      </c>
      <c r="Y107" s="65">
        <f t="shared" si="3"/>
        <v>46.036096306028206</v>
      </c>
      <c r="Z107" s="62">
        <f>S107*'1º Perfil de consumo'!$N$9/'2º Calculadora de Banda (beta)'!Y107</f>
        <v>1658.6115271898402</v>
      </c>
      <c r="AA107" s="66">
        <f>Z107/'1º Perfil de consumo'!$N$9</f>
        <v>2.1939305915209526</v>
      </c>
    </row>
    <row r="108" spans="1:27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62">
        <v>102</v>
      </c>
      <c r="T108" s="63">
        <f>IF('1º Perfil de consumo'!$N$23=0,0,((IF(S108&lt;'1º Perfil de consumo'!$N$23,(-('1º Perfil de consumo'!$N$23/S108)),S108/'1º Perfil de consumo'!$N$23))))</f>
        <v>25.109736242266361</v>
      </c>
      <c r="U108" s="63">
        <f t="shared" si="0"/>
        <v>0.7532920872679908</v>
      </c>
      <c r="V108" s="63">
        <f t="shared" si="1"/>
        <v>1.7532920872679907</v>
      </c>
      <c r="W108" s="63">
        <f>IF(V108&lt;=0,'1º Perfil de consumo'!$N$16/V108,'1º Perfil de consumo'!$N$16*V108)</f>
        <v>2.2032109562230038</v>
      </c>
      <c r="X108" s="64">
        <f t="shared" si="2"/>
        <v>2.2032109562230038</v>
      </c>
      <c r="Y108" s="65">
        <f t="shared" si="3"/>
        <v>46.296066072066047</v>
      </c>
      <c r="Z108" s="62">
        <f>S108*'1º Perfil de consumo'!$N$9/'2º Calculadora de Banda (beta)'!Y108</f>
        <v>1665.6274829045908</v>
      </c>
      <c r="AA108" s="66">
        <f>Z108/'1º Perfil de consumo'!$N$9</f>
        <v>2.2032109562230038</v>
      </c>
    </row>
    <row r="109" spans="1:27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62">
        <v>103</v>
      </c>
      <c r="T109" s="63">
        <f>IF('1º Perfil de consumo'!$N$23=0,0,((IF(S109&lt;'1º Perfil de consumo'!$N$23,(-('1º Perfil de consumo'!$N$23/S109)),S109/'1º Perfil de consumo'!$N$23))))</f>
        <v>25.355910126994463</v>
      </c>
      <c r="U109" s="63">
        <f t="shared" si="0"/>
        <v>0.76067730380983389</v>
      </c>
      <c r="V109" s="63">
        <f t="shared" si="1"/>
        <v>1.760677303809834</v>
      </c>
      <c r="W109" s="63">
        <f>IF(V109&lt;=0,'1º Perfil de consumo'!$N$16/V109,'1º Perfil de consumo'!$N$16*V109)</f>
        <v>2.2124913209250558</v>
      </c>
      <c r="X109" s="64">
        <f t="shared" si="2"/>
        <v>2.2124913209250558</v>
      </c>
      <c r="Y109" s="65">
        <f t="shared" si="3"/>
        <v>46.553854935320189</v>
      </c>
      <c r="Z109" s="62">
        <f>S109*'1º Perfil de consumo'!$N$9/'2º Calculadora de Banda (beta)'!Y109</f>
        <v>1672.6434386193423</v>
      </c>
      <c r="AA109" s="66">
        <f>Z109/'1º Perfil de consumo'!$N$9</f>
        <v>2.2124913209250558</v>
      </c>
    </row>
    <row r="110" spans="1:27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62">
        <v>104</v>
      </c>
      <c r="T110" s="63">
        <f>IF('1º Perfil de consumo'!$N$23=0,0,((IF(S110&lt;'1º Perfil de consumo'!$N$23,(-('1º Perfil de consumo'!$N$23/S110)),S110/'1º Perfil de consumo'!$N$23))))</f>
        <v>25.602084011722564</v>
      </c>
      <c r="U110" s="63">
        <f t="shared" si="0"/>
        <v>0.76806252035167688</v>
      </c>
      <c r="V110" s="63">
        <f t="shared" si="1"/>
        <v>1.7680625203516769</v>
      </c>
      <c r="W110" s="63">
        <f>IF(V110&lt;=0,'1º Perfil de consumo'!$N$16/V110,'1º Perfil de consumo'!$N$16*V110)</f>
        <v>2.221771685627107</v>
      </c>
      <c r="X110" s="64">
        <f t="shared" si="2"/>
        <v>2.221771685627107</v>
      </c>
      <c r="Y110" s="65">
        <f t="shared" si="3"/>
        <v>46.809490224755223</v>
      </c>
      <c r="Z110" s="62">
        <f>S110*'1º Perfil de consumo'!$N$9/'2º Calculadora de Banda (beta)'!Y110</f>
        <v>1679.6593943340929</v>
      </c>
      <c r="AA110" s="66">
        <f>Z110/'1º Perfil de consumo'!$N$9</f>
        <v>2.221771685627107</v>
      </c>
    </row>
    <row r="111" spans="1:27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62">
        <v>105</v>
      </c>
      <c r="T111" s="63">
        <f>IF('1º Perfil de consumo'!$N$23=0,0,((IF(S111&lt;'1º Perfil de consumo'!$N$23,(-('1º Perfil de consumo'!$N$23/S111)),S111/'1º Perfil de consumo'!$N$23))))</f>
        <v>25.848257896450665</v>
      </c>
      <c r="U111" s="63">
        <f t="shared" si="0"/>
        <v>0.77544773689351998</v>
      </c>
      <c r="V111" s="63">
        <f t="shared" si="1"/>
        <v>1.77544773689352</v>
      </c>
      <c r="W111" s="63">
        <f>IF(V111&lt;=0,'1º Perfil de consumo'!$N$16/V111,'1º Perfil de consumo'!$N$16*V111)</f>
        <v>2.2310520503291587</v>
      </c>
      <c r="X111" s="64">
        <f t="shared" si="2"/>
        <v>2.2310520503291587</v>
      </c>
      <c r="Y111" s="65">
        <f t="shared" si="3"/>
        <v>47.062998814621473</v>
      </c>
      <c r="Z111" s="62">
        <f>S111*'1º Perfil de consumo'!$N$9/'2º Calculadora de Banda (beta)'!Y111</f>
        <v>1686.6753500488439</v>
      </c>
      <c r="AA111" s="66">
        <f>Z111/'1º Perfil de consumo'!$N$9</f>
        <v>2.2310520503291587</v>
      </c>
    </row>
    <row r="112" spans="1:27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62">
        <v>106</v>
      </c>
      <c r="T112" s="63">
        <f>IF('1º Perfil de consumo'!$N$23=0,0,((IF(S112&lt;'1º Perfil de consumo'!$N$23,(-('1º Perfil de consumo'!$N$23/S112)),S112/'1º Perfil de consumo'!$N$23))))</f>
        <v>26.094431781178766</v>
      </c>
      <c r="U112" s="63">
        <f t="shared" si="0"/>
        <v>0.78283295343536297</v>
      </c>
      <c r="V112" s="63">
        <f t="shared" si="1"/>
        <v>1.7828329534353631</v>
      </c>
      <c r="W112" s="63">
        <f>IF(V112&lt;=0,'1º Perfil de consumo'!$N$16/V112,'1º Perfil de consumo'!$N$16*V112)</f>
        <v>2.2403324150312098</v>
      </c>
      <c r="X112" s="64">
        <f t="shared" si="2"/>
        <v>2.2403324150312098</v>
      </c>
      <c r="Y112" s="65">
        <f t="shared" si="3"/>
        <v>47.314407133873175</v>
      </c>
      <c r="Z112" s="62">
        <f>S112*'1º Perfil de consumo'!$N$9/'2º Calculadora de Banda (beta)'!Y112</f>
        <v>1693.6913057635948</v>
      </c>
      <c r="AA112" s="66">
        <f>Z112/'1º Perfil de consumo'!$N$9</f>
        <v>2.2403324150312098</v>
      </c>
    </row>
    <row r="113" spans="1:27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62">
        <v>107</v>
      </c>
      <c r="T113" s="63">
        <f>IF('1º Perfil de consumo'!$N$23=0,0,((IF(S113&lt;'1º Perfil de consumo'!$N$23,(-('1º Perfil de consumo'!$N$23/S113)),S113/'1º Perfil de consumo'!$N$23))))</f>
        <v>26.340605665906867</v>
      </c>
      <c r="U113" s="63">
        <f t="shared" si="0"/>
        <v>0.79021816997720595</v>
      </c>
      <c r="V113" s="63">
        <f t="shared" si="1"/>
        <v>1.790218169977206</v>
      </c>
      <c r="W113" s="63">
        <f>IF(V113&lt;=0,'1º Perfil de consumo'!$N$16/V113,'1º Perfil de consumo'!$N$16*V113)</f>
        <v>2.2496127797332615</v>
      </c>
      <c r="X113" s="64">
        <f t="shared" si="2"/>
        <v>2.2496127797332615</v>
      </c>
      <c r="Y113" s="65">
        <f t="shared" si="3"/>
        <v>47.563741175353336</v>
      </c>
      <c r="Z113" s="62">
        <f>S113*'1º Perfil de consumo'!$N$9/'2º Calculadora de Banda (beta)'!Y113</f>
        <v>1700.7072614783456</v>
      </c>
      <c r="AA113" s="66">
        <f>Z113/'1º Perfil de consumo'!$N$9</f>
        <v>2.2496127797332615</v>
      </c>
    </row>
    <row r="114" spans="1:27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62">
        <v>108</v>
      </c>
      <c r="T114" s="63">
        <f>IF('1º Perfil de consumo'!$N$23=0,0,((IF(S114&lt;'1º Perfil de consumo'!$N$23,(-('1º Perfil de consumo'!$N$23/S114)),S114/'1º Perfil de consumo'!$N$23))))</f>
        <v>26.586779550634969</v>
      </c>
      <c r="U114" s="63">
        <f t="shared" si="0"/>
        <v>0.79760338651904905</v>
      </c>
      <c r="V114" s="63">
        <f t="shared" si="1"/>
        <v>1.7976033865190491</v>
      </c>
      <c r="W114" s="63">
        <f>IF(V114&lt;=0,'1º Perfil de consumo'!$N$16/V114,'1º Perfil de consumo'!$N$16*V114)</f>
        <v>2.2588931444353126</v>
      </c>
      <c r="X114" s="64">
        <f t="shared" si="2"/>
        <v>2.2588931444353126</v>
      </c>
      <c r="Y114" s="65">
        <f t="shared" si="3"/>
        <v>47.811026504752299</v>
      </c>
      <c r="Z114" s="62">
        <f>S114*'1º Perfil de consumo'!$N$9/'2º Calculadora de Banda (beta)'!Y114</f>
        <v>1707.7232171930964</v>
      </c>
      <c r="AA114" s="66">
        <f>Z114/'1º Perfil de consumo'!$N$9</f>
        <v>2.2588931444353126</v>
      </c>
    </row>
    <row r="115" spans="1:27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62">
        <v>109</v>
      </c>
      <c r="T115" s="63">
        <f>IF('1º Perfil de consumo'!$N$23=0,0,((IF(S115&lt;'1º Perfil de consumo'!$N$23,(-('1º Perfil de consumo'!$N$23/S115)),S115/'1º Perfil de consumo'!$N$23))))</f>
        <v>26.83295343536307</v>
      </c>
      <c r="U115" s="63">
        <f t="shared" si="0"/>
        <v>0.80498860306089204</v>
      </c>
      <c r="V115" s="63">
        <f t="shared" si="1"/>
        <v>1.8049886030608921</v>
      </c>
      <c r="W115" s="63">
        <f>IF(V115&lt;=0,'1º Perfil de consumo'!$N$16/V115,'1º Perfil de consumo'!$N$16*V115)</f>
        <v>2.2681735091373643</v>
      </c>
      <c r="X115" s="64">
        <f t="shared" si="2"/>
        <v>2.2681735091373643</v>
      </c>
      <c r="Y115" s="65">
        <f t="shared" si="3"/>
        <v>48.056288269346325</v>
      </c>
      <c r="Z115" s="62">
        <f>S115*'1º Perfil de consumo'!$N$9/'2º Calculadora de Banda (beta)'!Y115</f>
        <v>1714.7391729078472</v>
      </c>
      <c r="AA115" s="66">
        <f>Z115/'1º Perfil de consumo'!$N$9</f>
        <v>2.2681735091373638</v>
      </c>
    </row>
    <row r="116" spans="1:27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62">
        <v>110</v>
      </c>
      <c r="T116" s="63">
        <f>IF('1º Perfil de consumo'!$N$23=0,0,((IF(S116&lt;'1º Perfil de consumo'!$N$23,(-('1º Perfil de consumo'!$N$23/S116)),S116/'1º Perfil de consumo'!$N$23))))</f>
        <v>27.079127320091175</v>
      </c>
      <c r="U116" s="63">
        <f t="shared" si="0"/>
        <v>0.81237381960273525</v>
      </c>
      <c r="V116" s="63">
        <f t="shared" si="1"/>
        <v>1.8123738196027352</v>
      </c>
      <c r="W116" s="63">
        <f>IF(V116&lt;=0,'1º Perfil de consumo'!$N$16/V116,'1º Perfil de consumo'!$N$16*V116)</f>
        <v>2.2774538738394159</v>
      </c>
      <c r="X116" s="64">
        <f t="shared" si="2"/>
        <v>2.2774538738394159</v>
      </c>
      <c r="Y116" s="65">
        <f t="shared" si="3"/>
        <v>48.299551206522544</v>
      </c>
      <c r="Z116" s="62">
        <f>S116*'1º Perfil de consumo'!$N$9/'2º Calculadora de Banda (beta)'!Y116</f>
        <v>1721.7551286225985</v>
      </c>
      <c r="AA116" s="66">
        <f>Z116/'1º Perfil de consumo'!$N$9</f>
        <v>2.2774538738394159</v>
      </c>
    </row>
    <row r="117" spans="1:2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62">
        <v>111</v>
      </c>
      <c r="T117" s="63">
        <f>IF('1º Perfil de consumo'!$N$23=0,0,((IF(S117&lt;'1º Perfil de consumo'!$N$23,(-('1º Perfil de consumo'!$N$23/S117)),S117/'1º Perfil de consumo'!$N$23))))</f>
        <v>27.325301204819276</v>
      </c>
      <c r="U117" s="63">
        <f t="shared" si="0"/>
        <v>0.81975903614457823</v>
      </c>
      <c r="V117" s="63">
        <f t="shared" si="1"/>
        <v>1.8197590361445783</v>
      </c>
      <c r="W117" s="63">
        <f>IF(V117&lt;=0,'1º Perfil de consumo'!$N$16/V117,'1º Perfil de consumo'!$N$16*V117)</f>
        <v>2.2867342385414675</v>
      </c>
      <c r="X117" s="64">
        <f t="shared" si="2"/>
        <v>2.2867342385414675</v>
      </c>
      <c r="Y117" s="65">
        <f t="shared" si="3"/>
        <v>48.540839652096338</v>
      </c>
      <c r="Z117" s="62">
        <f>S117*'1º Perfil de consumo'!$N$9/'2º Calculadora de Banda (beta)'!Y117</f>
        <v>1728.7710843373495</v>
      </c>
      <c r="AA117" s="66">
        <f>Z117/'1º Perfil de consumo'!$N$9</f>
        <v>2.2867342385414675</v>
      </c>
    </row>
    <row r="118" spans="1:27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62">
        <v>112</v>
      </c>
      <c r="T118" s="63">
        <f>IF('1º Perfil de consumo'!$N$23=0,0,((IF(S118&lt;'1º Perfil de consumo'!$N$23,(-('1º Perfil de consumo'!$N$23/S118)),S118/'1º Perfil de consumo'!$N$23))))</f>
        <v>27.571475089547377</v>
      </c>
      <c r="U118" s="63">
        <f t="shared" si="0"/>
        <v>0.82714425268642133</v>
      </c>
      <c r="V118" s="63">
        <f t="shared" si="1"/>
        <v>1.8271442526864212</v>
      </c>
      <c r="W118" s="63">
        <f>IF(V118&lt;=0,'1º Perfil de consumo'!$N$16/V118,'1º Perfil de consumo'!$N$16*V118)</f>
        <v>2.2960146032435187</v>
      </c>
      <c r="X118" s="64">
        <f t="shared" si="2"/>
        <v>2.2960146032435187</v>
      </c>
      <c r="Y118" s="65">
        <f t="shared" si="3"/>
        <v>48.780177548426991</v>
      </c>
      <c r="Z118" s="62">
        <f>S118*'1º Perfil de consumo'!$N$9/'2º Calculadora de Banda (beta)'!Y118</f>
        <v>1735.7870400521001</v>
      </c>
      <c r="AA118" s="66">
        <f>Z118/'1º Perfil de consumo'!$N$9</f>
        <v>2.2960146032435187</v>
      </c>
    </row>
    <row r="119" spans="1:27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62">
        <v>113</v>
      </c>
      <c r="T119" s="63">
        <f>IF('1º Perfil de consumo'!$N$23=0,0,((IF(S119&lt;'1º Perfil de consumo'!$N$23,(-('1º Perfil de consumo'!$N$23/S119)),S119/'1º Perfil de consumo'!$N$23))))</f>
        <v>27.817648974275478</v>
      </c>
      <c r="U119" s="63">
        <f t="shared" si="0"/>
        <v>0.83452946922826432</v>
      </c>
      <c r="V119" s="63">
        <f t="shared" si="1"/>
        <v>1.8345294692282643</v>
      </c>
      <c r="W119" s="63">
        <f>IF(V119&lt;=0,'1º Perfil de consumo'!$N$16/V119,'1º Perfil de consumo'!$N$16*V119)</f>
        <v>2.3052949679455699</v>
      </c>
      <c r="X119" s="64">
        <f t="shared" si="2"/>
        <v>2.3052949679455699</v>
      </c>
      <c r="Y119" s="65">
        <f t="shared" si="3"/>
        <v>49.017588452337279</v>
      </c>
      <c r="Z119" s="62">
        <f>S119*'1º Perfil de consumo'!$N$9/'2º Calculadora de Banda (beta)'!Y119</f>
        <v>1742.8029957668507</v>
      </c>
      <c r="AA119" s="66">
        <f>Z119/'1º Perfil de consumo'!$N$9</f>
        <v>2.3052949679455699</v>
      </c>
    </row>
    <row r="120" spans="1:27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62">
        <v>114</v>
      </c>
      <c r="T120" s="63">
        <f>IF('1º Perfil de consumo'!$N$23=0,0,((IF(S120&lt;'1º Perfil de consumo'!$N$23,(-('1º Perfil de consumo'!$N$23/S120)),S120/'1º Perfil de consumo'!$N$23))))</f>
        <v>28.063822859003579</v>
      </c>
      <c r="U120" s="63">
        <f t="shared" si="0"/>
        <v>0.84191468577010731</v>
      </c>
      <c r="V120" s="63">
        <f t="shared" si="1"/>
        <v>1.8419146857701074</v>
      </c>
      <c r="W120" s="63">
        <f>IF(V120&lt;=0,'1º Perfil de consumo'!$N$16/V120,'1º Perfil de consumo'!$N$16*V120)</f>
        <v>2.3145753326476215</v>
      </c>
      <c r="X120" s="64">
        <f t="shared" si="2"/>
        <v>2.3145753326476215</v>
      </c>
      <c r="Y120" s="65">
        <f t="shared" si="3"/>
        <v>49.253095542842601</v>
      </c>
      <c r="Z120" s="62">
        <f>S120*'1º Perfil de consumo'!$N$9/'2º Calculadora de Banda (beta)'!Y120</f>
        <v>1749.818951481602</v>
      </c>
      <c r="AA120" s="66">
        <f>Z120/'1º Perfil de consumo'!$N$9</f>
        <v>2.3145753326476215</v>
      </c>
    </row>
    <row r="121" spans="1:27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62">
        <v>115</v>
      </c>
      <c r="T121" s="63">
        <f>IF('1º Perfil de consumo'!$N$23=0,0,((IF(S121&lt;'1º Perfil de consumo'!$N$23,(-('1º Perfil de consumo'!$N$23/S121)),S121/'1º Perfil de consumo'!$N$23))))</f>
        <v>28.309996743731681</v>
      </c>
      <c r="U121" s="63">
        <f t="shared" si="0"/>
        <v>0.84929990231195041</v>
      </c>
      <c r="V121" s="63">
        <f t="shared" si="1"/>
        <v>1.8492999023119503</v>
      </c>
      <c r="W121" s="63">
        <f>IF(V121&lt;=0,'1º Perfil de consumo'!$N$16/V121,'1º Perfil de consumo'!$N$16*V121)</f>
        <v>2.3238556973496727</v>
      </c>
      <c r="X121" s="64">
        <f t="shared" si="2"/>
        <v>2.3238556973496727</v>
      </c>
      <c r="Y121" s="65">
        <f t="shared" si="3"/>
        <v>49.486721628694937</v>
      </c>
      <c r="Z121" s="62">
        <f>S121*'1º Perfil de consumo'!$N$9/'2º Calculadora de Banda (beta)'!Y121</f>
        <v>1756.8349071963526</v>
      </c>
      <c r="AA121" s="66">
        <f>Z121/'1º Perfil de consumo'!$N$9</f>
        <v>2.3238556973496727</v>
      </c>
    </row>
    <row r="122" spans="1:27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62">
        <v>116</v>
      </c>
      <c r="T122" s="63">
        <f>IF('1º Perfil de consumo'!$N$23=0,0,((IF(S122&lt;'1º Perfil de consumo'!$N$23,(-('1º Perfil de consumo'!$N$23/S122)),S122/'1º Perfil de consumo'!$N$23))))</f>
        <v>28.556170628459782</v>
      </c>
      <c r="U122" s="63">
        <f t="shared" si="0"/>
        <v>0.85668511885379339</v>
      </c>
      <c r="V122" s="63">
        <f t="shared" si="1"/>
        <v>1.8566851188537934</v>
      </c>
      <c r="W122" s="63">
        <f>IF(V122&lt;=0,'1º Perfil de consumo'!$N$16/V122,'1º Perfil de consumo'!$N$16*V122)</f>
        <v>2.3331360620517243</v>
      </c>
      <c r="X122" s="64">
        <f t="shared" si="2"/>
        <v>2.3331360620517243</v>
      </c>
      <c r="Y122" s="65">
        <f t="shared" si="3"/>
        <v>49.71848915574661</v>
      </c>
      <c r="Z122" s="62">
        <f>S122*'1º Perfil de consumo'!$N$9/'2º Calculadora de Banda (beta)'!Y122</f>
        <v>1763.8508629111036</v>
      </c>
      <c r="AA122" s="66">
        <f>Z122/'1º Perfil de consumo'!$N$9</f>
        <v>2.3331360620517243</v>
      </c>
    </row>
    <row r="123" spans="1:27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62">
        <v>117</v>
      </c>
      <c r="T123" s="63">
        <f>IF('1º Perfil de consumo'!$N$23=0,0,((IF(S123&lt;'1º Perfil de consumo'!$N$23,(-('1º Perfil de consumo'!$N$23/S123)),S123/'1º Perfil de consumo'!$N$23))))</f>
        <v>28.802344513187883</v>
      </c>
      <c r="U123" s="63">
        <f t="shared" si="0"/>
        <v>0.86407033539563649</v>
      </c>
      <c r="V123" s="63">
        <f t="shared" si="1"/>
        <v>1.8640703353956365</v>
      </c>
      <c r="W123" s="63">
        <f>IF(V123&lt;=0,'1º Perfil de consumo'!$N$16/V123,'1º Perfil de consumo'!$N$16*V123)</f>
        <v>2.3424164267537759</v>
      </c>
      <c r="X123" s="64">
        <f t="shared" si="2"/>
        <v>2.3424164267537759</v>
      </c>
      <c r="Y123" s="65">
        <f t="shared" si="3"/>
        <v>49.94842021413919</v>
      </c>
      <c r="Z123" s="62">
        <f>S123*'1º Perfil de consumo'!$N$9/'2º Calculadora de Banda (beta)'!Y123</f>
        <v>1770.8668186258546</v>
      </c>
      <c r="AA123" s="66">
        <f>Z123/'1º Perfil de consumo'!$N$9</f>
        <v>2.3424164267537759</v>
      </c>
    </row>
    <row r="124" spans="1:27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62">
        <v>118</v>
      </c>
      <c r="T124" s="63">
        <f>IF('1º Perfil de consumo'!$N$23=0,0,((IF(S124&lt;'1º Perfil de consumo'!$N$23,(-('1º Perfil de consumo'!$N$23/S124)),S124/'1º Perfil de consumo'!$N$23))))</f>
        <v>29.048518397915984</v>
      </c>
      <c r="U124" s="63">
        <f t="shared" si="0"/>
        <v>0.87145555193747948</v>
      </c>
      <c r="V124" s="63">
        <f t="shared" si="1"/>
        <v>1.8714555519374794</v>
      </c>
      <c r="W124" s="63">
        <f>IF(V124&lt;=0,'1º Perfil de consumo'!$N$16/V124,'1º Perfil de consumo'!$N$16*V124)</f>
        <v>2.3516967914558271</v>
      </c>
      <c r="X124" s="64">
        <f t="shared" si="2"/>
        <v>2.3516967914558271</v>
      </c>
      <c r="Y124" s="65">
        <f t="shared" si="3"/>
        <v>50.176536545322087</v>
      </c>
      <c r="Z124" s="62">
        <f>S124*'1º Perfil de consumo'!$N$9/'2º Calculadora de Banda (beta)'!Y124</f>
        <v>1777.8827743406052</v>
      </c>
      <c r="AA124" s="66">
        <f>Z124/'1º Perfil de consumo'!$N$9</f>
        <v>2.3516967914558271</v>
      </c>
    </row>
    <row r="125" spans="1:27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62">
        <v>119</v>
      </c>
      <c r="T125" s="63">
        <f>IF('1º Perfil de consumo'!$N$23=0,0,((IF(S125&lt;'1º Perfil de consumo'!$N$23,(-('1º Perfil de consumo'!$N$23/S125)),S125/'1º Perfil de consumo'!$N$23))))</f>
        <v>29.294692282644085</v>
      </c>
      <c r="U125" s="63">
        <f t="shared" si="0"/>
        <v>0.87884076847932258</v>
      </c>
      <c r="V125" s="63">
        <f t="shared" si="1"/>
        <v>1.8788407684793227</v>
      </c>
      <c r="W125" s="63">
        <f>IF(V125&lt;=0,'1º Perfil de consumo'!$N$16/V125,'1º Perfil de consumo'!$N$16*V125)</f>
        <v>2.3609771561578787</v>
      </c>
      <c r="X125" s="64">
        <f t="shared" si="2"/>
        <v>2.3609771561578787</v>
      </c>
      <c r="Y125" s="65">
        <f t="shared" si="3"/>
        <v>50.402859548905546</v>
      </c>
      <c r="Z125" s="62">
        <f>S125*'1º Perfil de consumo'!$N$9/'2º Calculadora de Banda (beta)'!Y125</f>
        <v>1784.8987300553563</v>
      </c>
      <c r="AA125" s="66">
        <f>Z125/'1º Perfil de consumo'!$N$9</f>
        <v>2.3609771561578787</v>
      </c>
    </row>
    <row r="126" spans="1:27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62">
        <v>120</v>
      </c>
      <c r="T126" s="63">
        <f>IF('1º Perfil de consumo'!$N$23=0,0,((IF(S126&lt;'1º Perfil de consumo'!$N$23,(-('1º Perfil de consumo'!$N$23/S126)),S126/'1º Perfil de consumo'!$N$23))))</f>
        <v>29.54086616737219</v>
      </c>
      <c r="U126" s="63">
        <f t="shared" si="0"/>
        <v>0.88622598502116567</v>
      </c>
      <c r="V126" s="63">
        <f t="shared" si="1"/>
        <v>1.8862259850211656</v>
      </c>
      <c r="W126" s="63">
        <f>IF(V126&lt;=0,'1º Perfil de consumo'!$N$16/V126,'1º Perfil de consumo'!$N$16*V126)</f>
        <v>2.3702575208599299</v>
      </c>
      <c r="X126" s="64">
        <f t="shared" si="2"/>
        <v>2.3702575208599299</v>
      </c>
      <c r="Y126" s="65">
        <f t="shared" si="3"/>
        <v>50.627410289352852</v>
      </c>
      <c r="Z126" s="62">
        <f>S126*'1º Perfil de consumo'!$N$9/'2º Calculadora de Banda (beta)'!Y126</f>
        <v>1791.9146857701071</v>
      </c>
      <c r="AA126" s="66">
        <f>Z126/'1º Perfil de consumo'!$N$9</f>
        <v>2.3702575208599299</v>
      </c>
    </row>
    <row r="127" spans="1: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62">
        <v>121</v>
      </c>
      <c r="T127" s="63">
        <f>IF('1º Perfil de consumo'!$N$23=0,0,((IF(S127&lt;'1º Perfil de consumo'!$N$23,(-('1º Perfil de consumo'!$N$23/S127)),S127/'1º Perfil de consumo'!$N$23))))</f>
        <v>29.787040052100291</v>
      </c>
      <c r="U127" s="63">
        <f t="shared" si="0"/>
        <v>0.89361120156300866</v>
      </c>
      <c r="V127" s="63">
        <f t="shared" si="1"/>
        <v>1.8936112015630087</v>
      </c>
      <c r="W127" s="63">
        <f>IF(V127&lt;=0,'1º Perfil de consumo'!$N$16/V127,'1º Perfil de consumo'!$N$16*V127)</f>
        <v>2.3795378855619815</v>
      </c>
      <c r="X127" s="64">
        <f t="shared" si="2"/>
        <v>2.3795378855619815</v>
      </c>
      <c r="Y127" s="65">
        <f t="shared" si="3"/>
        <v>50.850209502515703</v>
      </c>
      <c r="Z127" s="62">
        <f>S127*'1º Perfil de consumo'!$N$9/'2º Calculadora de Banda (beta)'!Y127</f>
        <v>1798.9306414848581</v>
      </c>
      <c r="AA127" s="66">
        <f>Z127/'1º Perfil de consumo'!$N$9</f>
        <v>2.3795378855619815</v>
      </c>
    </row>
    <row r="128" spans="1:27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62">
        <v>122</v>
      </c>
      <c r="T128" s="63">
        <f>IF('1º Perfil de consumo'!$N$23=0,0,((IF(S128&lt;'1º Perfil de consumo'!$N$23,(-('1º Perfil de consumo'!$N$23/S128)),S128/'1º Perfil de consumo'!$N$23))))</f>
        <v>30.033213936828393</v>
      </c>
      <c r="U128" s="63">
        <f t="shared" si="0"/>
        <v>0.90099641810485176</v>
      </c>
      <c r="V128" s="63">
        <f t="shared" si="1"/>
        <v>1.9009964181048518</v>
      </c>
      <c r="W128" s="63">
        <f>IF(V128&lt;=0,'1º Perfil de consumo'!$N$16/V128,'1º Perfil de consumo'!$N$16*V128)</f>
        <v>2.3888182502640332</v>
      </c>
      <c r="X128" s="64">
        <f t="shared" si="2"/>
        <v>2.3888182502640332</v>
      </c>
      <c r="Y128" s="65">
        <f t="shared" si="3"/>
        <v>51.071277602017439</v>
      </c>
      <c r="Z128" s="62">
        <f>S128*'1º Perfil de consumo'!$N$9/'2º Calculadora de Banda (beta)'!Y128</f>
        <v>1805.946597199609</v>
      </c>
      <c r="AA128" s="66">
        <f>Z128/'1º Perfil de consumo'!$N$9</f>
        <v>2.3888182502640332</v>
      </c>
    </row>
    <row r="129" spans="1:27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62">
        <v>123</v>
      </c>
      <c r="T129" s="63">
        <f>IF('1º Perfil de consumo'!$N$23=0,0,((IF(S129&lt;'1º Perfil de consumo'!$N$23,(-('1º Perfil de consumo'!$N$23/S129)),S129/'1º Perfil de consumo'!$N$23))))</f>
        <v>30.279387821556494</v>
      </c>
      <c r="U129" s="63">
        <f t="shared" si="0"/>
        <v>0.90838163464669475</v>
      </c>
      <c r="V129" s="63">
        <f t="shared" si="1"/>
        <v>1.9083816346466946</v>
      </c>
      <c r="W129" s="63">
        <f>IF(V129&lt;=0,'1º Perfil de consumo'!$N$16/V129,'1º Perfil de consumo'!$N$16*V129)</f>
        <v>2.3980986149660843</v>
      </c>
      <c r="X129" s="64">
        <f t="shared" si="2"/>
        <v>2.3980986149660843</v>
      </c>
      <c r="Y129" s="65">
        <f t="shared" si="3"/>
        <v>51.290634685487923</v>
      </c>
      <c r="Z129" s="62">
        <f>S129*'1º Perfil de consumo'!$N$9/'2º Calculadora de Banda (beta)'!Y129</f>
        <v>1812.9625529143598</v>
      </c>
      <c r="AA129" s="66">
        <f>Z129/'1º Perfil de consumo'!$N$9</f>
        <v>2.3980986149660843</v>
      </c>
    </row>
    <row r="130" spans="1:27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62">
        <v>124</v>
      </c>
      <c r="T130" s="63">
        <f>IF('1º Perfil de consumo'!$N$23=0,0,((IF(S130&lt;'1º Perfil de consumo'!$N$23,(-('1º Perfil de consumo'!$N$23/S130)),S130/'1º Perfil de consumo'!$N$23))))</f>
        <v>30.525561706284595</v>
      </c>
      <c r="U130" s="63">
        <f t="shared" si="0"/>
        <v>0.91576685118853784</v>
      </c>
      <c r="V130" s="63">
        <f t="shared" si="1"/>
        <v>1.915766851188538</v>
      </c>
      <c r="W130" s="63">
        <f>IF(V130&lt;=0,'1º Perfil de consumo'!$N$16/V130,'1º Perfil de consumo'!$N$16*V130)</f>
        <v>2.407378979668136</v>
      </c>
      <c r="X130" s="64">
        <f t="shared" si="2"/>
        <v>2.407378979668136</v>
      </c>
      <c r="Y130" s="65">
        <f t="shared" si="3"/>
        <v>51.508300540654282</v>
      </c>
      <c r="Z130" s="62">
        <f>S130*'1º Perfil de consumo'!$N$9/'2º Calculadora de Banda (beta)'!Y130</f>
        <v>1819.9785086291108</v>
      </c>
      <c r="AA130" s="66">
        <f>Z130/'1º Perfil de consumo'!$N$9</f>
        <v>2.407378979668136</v>
      </c>
    </row>
    <row r="131" spans="1:27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62">
        <v>125</v>
      </c>
      <c r="T131" s="63">
        <f>IF('1º Perfil de consumo'!$N$23=0,0,((IF(S131&lt;'1º Perfil de consumo'!$N$23,(-('1º Perfil de consumo'!$N$23/S131)),S131/'1º Perfil de consumo'!$N$23))))</f>
        <v>30.771735591012696</v>
      </c>
      <c r="U131" s="63">
        <f t="shared" si="0"/>
        <v>0.92315206773038083</v>
      </c>
      <c r="V131" s="63">
        <f t="shared" si="1"/>
        <v>1.9231520677303808</v>
      </c>
      <c r="W131" s="63">
        <f>IF(V131&lt;=0,'1º Perfil de consumo'!$N$16/V131,'1º Perfil de consumo'!$N$16*V131)</f>
        <v>2.4166593443701871</v>
      </c>
      <c r="X131" s="64">
        <f t="shared" si="2"/>
        <v>2.4166593443701871</v>
      </c>
      <c r="Y131" s="65">
        <f t="shared" si="3"/>
        <v>51.724294651291295</v>
      </c>
      <c r="Z131" s="62">
        <f>S131*'1º Perfil de consumo'!$N$9/'2º Calculadora de Banda (beta)'!Y131</f>
        <v>1826.9944643438614</v>
      </c>
      <c r="AA131" s="66">
        <f>Z131/'1º Perfil de consumo'!$N$9</f>
        <v>2.4166593443701871</v>
      </c>
    </row>
    <row r="132" spans="1:27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62">
        <v>126</v>
      </c>
      <c r="T132" s="63">
        <f>IF('1º Perfil de consumo'!$N$23=0,0,((IF(S132&lt;'1º Perfil de consumo'!$N$23,(-('1º Perfil de consumo'!$N$23/S132)),S132/'1º Perfil de consumo'!$N$23))))</f>
        <v>31.017909475740797</v>
      </c>
      <c r="U132" s="63">
        <f t="shared" si="0"/>
        <v>0.93053728427222393</v>
      </c>
      <c r="V132" s="63">
        <f t="shared" si="1"/>
        <v>1.9305372842722239</v>
      </c>
      <c r="W132" s="63">
        <f>IF(V132&lt;=0,'1º Perfil de consumo'!$N$16/V132,'1º Perfil de consumo'!$N$16*V132)</f>
        <v>2.4259397090722388</v>
      </c>
      <c r="X132" s="64">
        <f t="shared" si="2"/>
        <v>2.4259397090722388</v>
      </c>
      <c r="Y132" s="65">
        <f t="shared" si="3"/>
        <v>51.938636203035173</v>
      </c>
      <c r="Z132" s="62">
        <f>S132*'1º Perfil de consumo'!$N$9/'2º Calculadora de Banda (beta)'!Y132</f>
        <v>1834.0104200586125</v>
      </c>
      <c r="AA132" s="66">
        <f>Z132/'1º Perfil de consumo'!$N$9</f>
        <v>2.4259397090722388</v>
      </c>
    </row>
    <row r="133" spans="1:27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62">
        <v>127</v>
      </c>
      <c r="T133" s="63">
        <f>IF('1º Perfil de consumo'!$N$23=0,0,((IF(S133&lt;'1º Perfil de consumo'!$N$23,(-('1º Perfil de consumo'!$N$23/S133)),S133/'1º Perfil de consumo'!$N$23))))</f>
        <v>31.264083360468899</v>
      </c>
      <c r="U133" s="63">
        <f t="shared" si="0"/>
        <v>0.93792250081406692</v>
      </c>
      <c r="V133" s="63">
        <f t="shared" si="1"/>
        <v>1.937922500814067</v>
      </c>
      <c r="W133" s="63">
        <f>IF(V133&lt;=0,'1º Perfil de consumo'!$N$16/V133,'1º Perfil de consumo'!$N$16*V133)</f>
        <v>2.4352200737742904</v>
      </c>
      <c r="X133" s="64">
        <f t="shared" si="2"/>
        <v>2.4352200737742904</v>
      </c>
      <c r="Y133" s="65">
        <f t="shared" si="3"/>
        <v>52.15134408906448</v>
      </c>
      <c r="Z133" s="62">
        <f>S133*'1º Perfil de consumo'!$N$9/'2º Calculadora de Banda (beta)'!Y133</f>
        <v>1841.0263757733635</v>
      </c>
      <c r="AA133" s="66">
        <f>Z133/'1º Perfil de consumo'!$N$9</f>
        <v>2.4352200737742904</v>
      </c>
    </row>
    <row r="134" spans="1:27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62">
        <v>128</v>
      </c>
      <c r="T134" s="63">
        <f>IF('1º Perfil de consumo'!$N$23=0,0,((IF(S134&lt;'1º Perfil de consumo'!$N$23,(-('1º Perfil de consumo'!$N$23/S134)),S134/'1º Perfil de consumo'!$N$23))))</f>
        <v>31.510257245197</v>
      </c>
      <c r="U134" s="63">
        <f t="shared" si="0"/>
        <v>0.9453077173559099</v>
      </c>
      <c r="V134" s="63">
        <f t="shared" si="1"/>
        <v>1.9453077173559099</v>
      </c>
      <c r="W134" s="63">
        <f>IF(V134&lt;=0,'1º Perfil de consumo'!$N$16/V134,'1º Perfil de consumo'!$N$16*V134)</f>
        <v>2.4445004384763416</v>
      </c>
      <c r="X134" s="64">
        <f t="shared" si="2"/>
        <v>2.4445004384763416</v>
      </c>
      <c r="Y134" s="65">
        <f t="shared" si="3"/>
        <v>52.362436915651557</v>
      </c>
      <c r="Z134" s="62">
        <f>S134*'1º Perfil de consumo'!$N$9/'2º Calculadora de Banda (beta)'!Y134</f>
        <v>1848.0423314881141</v>
      </c>
      <c r="AA134" s="66">
        <f>Z134/'1º Perfil de consumo'!$N$9</f>
        <v>2.4445004384763416</v>
      </c>
    </row>
    <row r="135" spans="1:27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62">
        <v>129</v>
      </c>
      <c r="T135" s="63">
        <f>IF('1º Perfil de consumo'!$N$23=0,0,((IF(S135&lt;'1º Perfil de consumo'!$N$23,(-('1º Perfil de consumo'!$N$23/S135)),S135/'1º Perfil de consumo'!$N$23))))</f>
        <v>31.756431129925105</v>
      </c>
      <c r="U135" s="63">
        <f t="shared" si="0"/>
        <v>0.95269293389775311</v>
      </c>
      <c r="V135" s="63">
        <f t="shared" si="1"/>
        <v>1.9526929338977532</v>
      </c>
      <c r="W135" s="63">
        <f>IF(V135&lt;=0,'1º Perfil de consumo'!$N$16/V135,'1º Perfil de consumo'!$N$16*V135)</f>
        <v>2.4537808031783932</v>
      </c>
      <c r="X135" s="64">
        <f t="shared" si="2"/>
        <v>2.4537808031783932</v>
      </c>
      <c r="Y135" s="65">
        <f t="shared" si="3"/>
        <v>52.571933007588015</v>
      </c>
      <c r="Z135" s="62">
        <f>S135*'1º Perfil de consumo'!$N$9/'2º Calculadora de Banda (beta)'!Y135</f>
        <v>1855.0582872028654</v>
      </c>
      <c r="AA135" s="66">
        <f>Z135/'1º Perfil de consumo'!$N$9</f>
        <v>2.4537808031783932</v>
      </c>
    </row>
    <row r="136" spans="1:27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62">
        <v>130</v>
      </c>
      <c r="T136" s="63">
        <f>IF('1º Perfil de consumo'!$N$23=0,0,((IF(S136&lt;'1º Perfil de consumo'!$N$23,(-('1º Perfil de consumo'!$N$23/S136)),S136/'1º Perfil de consumo'!$N$23))))</f>
        <v>32.002605014653206</v>
      </c>
      <c r="U136" s="63">
        <f t="shared" si="0"/>
        <v>0.9600781504395961</v>
      </c>
      <c r="V136" s="63">
        <f t="shared" si="1"/>
        <v>1.9600781504395961</v>
      </c>
      <c r="W136" s="63">
        <f>IF(V136&lt;=0,'1º Perfil de consumo'!$N$16/V136,'1º Perfil de consumo'!$N$16*V136)</f>
        <v>2.4630611678804448</v>
      </c>
      <c r="X136" s="64">
        <f t="shared" si="2"/>
        <v>2.4630611678804448</v>
      </c>
      <c r="Y136" s="65">
        <f t="shared" si="3"/>
        <v>52.779850413487623</v>
      </c>
      <c r="Z136" s="62">
        <f>S136*'1º Perfil de consumo'!$N$9/'2º Calculadora de Banda (beta)'!Y136</f>
        <v>1862.0742429176162</v>
      </c>
      <c r="AA136" s="66">
        <f>Z136/'1º Perfil de consumo'!$N$9</f>
        <v>2.4630611678804448</v>
      </c>
    </row>
    <row r="137" spans="1:2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62">
        <v>131</v>
      </c>
      <c r="T137" s="63">
        <f>IF('1º Perfil de consumo'!$N$23=0,0,((IF(S137&lt;'1º Perfil de consumo'!$N$23,(-('1º Perfil de consumo'!$N$23/S137)),S137/'1º Perfil de consumo'!$N$23))))</f>
        <v>32.248778899381307</v>
      </c>
      <c r="U137" s="63">
        <f t="shared" si="0"/>
        <v>0.9674633669814392</v>
      </c>
      <c r="V137" s="63">
        <f t="shared" si="1"/>
        <v>1.9674633669814392</v>
      </c>
      <c r="W137" s="63">
        <f>IF(V137&lt;=0,'1º Perfil de consumo'!$N$16/V137,'1º Perfil de consumo'!$N$16*V137)</f>
        <v>2.472341532582496</v>
      </c>
      <c r="X137" s="64">
        <f t="shared" si="2"/>
        <v>2.472341532582496</v>
      </c>
      <c r="Y137" s="65">
        <f t="shared" si="3"/>
        <v>52.986206910969671</v>
      </c>
      <c r="Z137" s="62">
        <f>S137*'1º Perfil de consumo'!$N$9/'2º Calculadora de Banda (beta)'!Y137</f>
        <v>1869.090198632367</v>
      </c>
      <c r="AA137" s="66">
        <f>Z137/'1º Perfil de consumo'!$N$9</f>
        <v>2.472341532582496</v>
      </c>
    </row>
    <row r="138" spans="1:27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62">
        <v>132</v>
      </c>
      <c r="T138" s="63">
        <f>IF('1º Perfil de consumo'!$N$23=0,0,((IF(S138&lt;'1º Perfil de consumo'!$N$23,(-('1º Perfil de consumo'!$N$23/S138)),S138/'1º Perfil de consumo'!$N$23))))</f>
        <v>32.494952784109408</v>
      </c>
      <c r="U138" s="63">
        <f t="shared" si="0"/>
        <v>0.97484858352328219</v>
      </c>
      <c r="V138" s="63">
        <f t="shared" si="1"/>
        <v>1.9748485835232823</v>
      </c>
      <c r="W138" s="63">
        <f>IF(V138&lt;=0,'1º Perfil de consumo'!$N$16/V138,'1º Perfil de consumo'!$N$16*V138)</f>
        <v>2.4816218972845476</v>
      </c>
      <c r="X138" s="64">
        <f t="shared" si="2"/>
        <v>2.4816218972845476</v>
      </c>
      <c r="Y138" s="65">
        <f t="shared" si="3"/>
        <v>53.191020011726074</v>
      </c>
      <c r="Z138" s="62">
        <f>S138*'1º Perfil de consumo'!$N$9/'2º Calculadora de Banda (beta)'!Y138</f>
        <v>1876.106154347118</v>
      </c>
      <c r="AA138" s="66">
        <f>Z138/'1º Perfil de consumo'!$N$9</f>
        <v>2.4816218972845476</v>
      </c>
    </row>
    <row r="139" spans="1:27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62">
        <v>133</v>
      </c>
      <c r="T139" s="63">
        <f>IF('1º Perfil de consumo'!$N$23=0,0,((IF(S139&lt;'1º Perfil de consumo'!$N$23,(-('1º Perfil de consumo'!$N$23/S139)),S139/'1º Perfil de consumo'!$N$23))))</f>
        <v>32.741126668837509</v>
      </c>
      <c r="U139" s="63">
        <f t="shared" si="0"/>
        <v>0.98223380006512528</v>
      </c>
      <c r="V139" s="63">
        <f t="shared" si="1"/>
        <v>1.9822338000651252</v>
      </c>
      <c r="W139" s="63">
        <f>IF(V139&lt;=0,'1º Perfil de consumo'!$N$16/V139,'1º Perfil de consumo'!$N$16*V139)</f>
        <v>2.4909022619865988</v>
      </c>
      <c r="X139" s="64">
        <f t="shared" si="2"/>
        <v>2.4909022619865988</v>
      </c>
      <c r="Y139" s="65">
        <f t="shared" si="3"/>
        <v>53.394306966475249</v>
      </c>
      <c r="Z139" s="62">
        <f>S139*'1º Perfil de consumo'!$N$9/'2º Calculadora de Banda (beta)'!Y139</f>
        <v>1883.1221100618686</v>
      </c>
      <c r="AA139" s="66">
        <f>Z139/'1º Perfil de consumo'!$N$9</f>
        <v>2.4909022619865988</v>
      </c>
    </row>
    <row r="140" spans="1:27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62">
        <v>134</v>
      </c>
      <c r="T140" s="63">
        <f>IF('1º Perfil de consumo'!$N$23=0,0,((IF(S140&lt;'1º Perfil de consumo'!$N$23,(-('1º Perfil de consumo'!$N$23/S140)),S140/'1º Perfil de consumo'!$N$23))))</f>
        <v>32.987300553565611</v>
      </c>
      <c r="U140" s="63">
        <f t="shared" si="0"/>
        <v>0.98961901660696827</v>
      </c>
      <c r="V140" s="63">
        <f t="shared" si="1"/>
        <v>1.9896190166069683</v>
      </c>
      <c r="W140" s="63">
        <f>IF(V140&lt;=0,'1º Perfil de consumo'!$N$16/V140,'1º Perfil de consumo'!$N$16*V140)</f>
        <v>2.5001826266886504</v>
      </c>
      <c r="X140" s="64">
        <f t="shared" si="2"/>
        <v>2.5001826266886504</v>
      </c>
      <c r="Y140" s="65">
        <f t="shared" si="3"/>
        <v>53.596084769805543</v>
      </c>
      <c r="Z140" s="62">
        <f>S140*'1º Perfil de consumo'!$N$9/'2º Calculadora de Banda (beta)'!Y140</f>
        <v>1890.1380657766199</v>
      </c>
      <c r="AA140" s="66">
        <f>Z140/'1º Perfil de consumo'!$N$9</f>
        <v>2.5001826266886509</v>
      </c>
    </row>
    <row r="141" spans="1:27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62">
        <v>135</v>
      </c>
      <c r="T141" s="63">
        <f>IF('1º Perfil de consumo'!$N$23=0,0,((IF(S141&lt;'1º Perfil de consumo'!$N$23,(-('1º Perfil de consumo'!$N$23/S141)),S141/'1º Perfil de consumo'!$N$23))))</f>
        <v>33.233474438293712</v>
      </c>
      <c r="U141" s="63">
        <f t="shared" si="0"/>
        <v>0.99700423314881137</v>
      </c>
      <c r="V141" s="63">
        <f t="shared" si="1"/>
        <v>1.9970042331488114</v>
      </c>
      <c r="W141" s="63">
        <f>IF(V141&lt;=0,'1º Perfil de consumo'!$N$16/V141,'1º Perfil de consumo'!$N$16*V141)</f>
        <v>2.5094629913907021</v>
      </c>
      <c r="X141" s="64">
        <f t="shared" si="2"/>
        <v>2.5094629913907021</v>
      </c>
      <c r="Y141" s="65">
        <f t="shared" si="3"/>
        <v>53.796370164911366</v>
      </c>
      <c r="Z141" s="62">
        <f>S141*'1º Perfil de consumo'!$N$9/'2º Calculadora de Banda (beta)'!Y141</f>
        <v>1897.1540214913709</v>
      </c>
      <c r="AA141" s="66">
        <f>Z141/'1º Perfil de consumo'!$N$9</f>
        <v>2.5094629913907025</v>
      </c>
    </row>
    <row r="142" spans="1:27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62">
        <v>136</v>
      </c>
      <c r="T142" s="63">
        <f>IF('1º Perfil de consumo'!$N$23=0,0,((IF(S142&lt;'1º Perfil de consumo'!$N$23,(-('1º Perfil de consumo'!$N$23/S142)),S142/'1º Perfil de consumo'!$N$23))))</f>
        <v>33.479648323021813</v>
      </c>
      <c r="U142" s="63">
        <f t="shared" si="0"/>
        <v>1.0043894496906542</v>
      </c>
      <c r="V142" s="63">
        <f t="shared" si="1"/>
        <v>2.0043894496906542</v>
      </c>
      <c r="W142" s="63">
        <f>IF(V142&lt;=0,'1º Perfil de consumo'!$N$16/V142,'1º Perfil de consumo'!$N$16*V142)</f>
        <v>2.5187433560927532</v>
      </c>
      <c r="X142" s="64">
        <f t="shared" si="2"/>
        <v>2.5187433560927532</v>
      </c>
      <c r="Y142" s="65">
        <f t="shared" si="3"/>
        <v>53.995179648224457</v>
      </c>
      <c r="Z142" s="62">
        <f>S142*'1º Perfil de consumo'!$N$9/'2º Calculadora de Banda (beta)'!Y142</f>
        <v>1904.1699772061215</v>
      </c>
      <c r="AA142" s="66">
        <f>Z142/'1º Perfil de consumo'!$N$9</f>
        <v>2.5187433560927532</v>
      </c>
    </row>
    <row r="143" spans="1:27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62">
        <v>137</v>
      </c>
      <c r="T143" s="63">
        <f>IF('1º Perfil de consumo'!$N$23=0,0,((IF(S143&lt;'1º Perfil de consumo'!$N$23,(-('1º Perfil de consumo'!$N$23/S143)),S143/'1º Perfil de consumo'!$N$23))))</f>
        <v>33.725822207749914</v>
      </c>
      <c r="U143" s="63">
        <f t="shared" si="0"/>
        <v>1.0117746662324973</v>
      </c>
      <c r="V143" s="63">
        <f t="shared" si="1"/>
        <v>2.0117746662324976</v>
      </c>
      <c r="W143" s="63">
        <f>IF(V143&lt;=0,'1º Perfil de consumo'!$N$16/V143,'1º Perfil de consumo'!$N$16*V143)</f>
        <v>2.5280237207948049</v>
      </c>
      <c r="X143" s="64">
        <f t="shared" si="2"/>
        <v>2.5280237207948049</v>
      </c>
      <c r="Y143" s="65">
        <f t="shared" si="3"/>
        <v>54.192529473943196</v>
      </c>
      <c r="Z143" s="62">
        <f>S143*'1º Perfil de consumo'!$N$9/'2º Calculadora de Banda (beta)'!Y143</f>
        <v>1911.1859329208723</v>
      </c>
      <c r="AA143" s="66">
        <f>Z143/'1º Perfil de consumo'!$N$9</f>
        <v>2.5280237207948049</v>
      </c>
    </row>
    <row r="144" spans="1:27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62">
        <v>138</v>
      </c>
      <c r="T144" s="63">
        <f>IF('1º Perfil de consumo'!$N$23=0,0,((IF(S144&lt;'1º Perfil de consumo'!$N$23,(-('1º Perfil de consumo'!$N$23/S144)),S144/'1º Perfil de consumo'!$N$23))))</f>
        <v>33.971996092478015</v>
      </c>
      <c r="U144" s="63">
        <f t="shared" si="0"/>
        <v>1.0191598827743404</v>
      </c>
      <c r="V144" s="63">
        <f t="shared" si="1"/>
        <v>2.0191598827743404</v>
      </c>
      <c r="W144" s="63">
        <f>IF(V144&lt;=0,'1º Perfil de consumo'!$N$16/V144,'1º Perfil de consumo'!$N$16*V144)</f>
        <v>2.537304085496856</v>
      </c>
      <c r="X144" s="64">
        <f t="shared" si="2"/>
        <v>2.537304085496856</v>
      </c>
      <c r="Y144" s="65">
        <f t="shared" si="3"/>
        <v>54.388435658462583</v>
      </c>
      <c r="Z144" s="62">
        <f>S144*'1º Perfil de consumo'!$N$9/'2º Calculadora de Banda (beta)'!Y144</f>
        <v>1918.2018886356232</v>
      </c>
      <c r="AA144" s="66">
        <f>Z144/'1º Perfil de consumo'!$N$9</f>
        <v>2.537304085496856</v>
      </c>
    </row>
    <row r="145" spans="1:27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62">
        <v>139</v>
      </c>
      <c r="T145" s="63">
        <f>IF('1º Perfil de consumo'!$N$23=0,0,((IF(S145&lt;'1º Perfil de consumo'!$N$23,(-('1º Perfil de consumo'!$N$23/S145)),S145/'1º Perfil de consumo'!$N$23))))</f>
        <v>34.218169977206117</v>
      </c>
      <c r="U145" s="63">
        <f t="shared" si="0"/>
        <v>1.0265450993161835</v>
      </c>
      <c r="V145" s="63">
        <f t="shared" si="1"/>
        <v>2.0265450993161833</v>
      </c>
      <c r="W145" s="63">
        <f>IF(V145&lt;=0,'1º Perfil de consumo'!$N$16/V145,'1º Perfil de consumo'!$N$16*V145)</f>
        <v>2.5465844501989072</v>
      </c>
      <c r="X145" s="64">
        <f t="shared" si="2"/>
        <v>2.5465844501989072</v>
      </c>
      <c r="Y145" s="65">
        <f t="shared" si="3"/>
        <v>54.582913984707268</v>
      </c>
      <c r="Z145" s="62">
        <f>S145*'1º Perfil de consumo'!$N$9/'2º Calculadora de Banda (beta)'!Y145</f>
        <v>1925.2178443503738</v>
      </c>
      <c r="AA145" s="66">
        <f>Z145/'1º Perfil de consumo'!$N$9</f>
        <v>2.5465844501989072</v>
      </c>
    </row>
    <row r="146" spans="1:27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62">
        <v>140</v>
      </c>
      <c r="T146" s="63">
        <f>IF('1º Perfil de consumo'!$N$23=0,0,((IF(S146&lt;'1º Perfil de consumo'!$N$23,(-('1º Perfil de consumo'!$N$23/S146)),S146/'1º Perfil de consumo'!$N$23))))</f>
        <v>34.464343861934218</v>
      </c>
      <c r="U146" s="63">
        <f t="shared" si="0"/>
        <v>1.0339303158580264</v>
      </c>
      <c r="V146" s="63">
        <f t="shared" si="1"/>
        <v>2.0339303158580266</v>
      </c>
      <c r="W146" s="63">
        <f>IF(V146&lt;=0,'1º Perfil de consumo'!$N$16/V146,'1º Perfil de consumo'!$N$16*V146)</f>
        <v>2.5558648149009593</v>
      </c>
      <c r="X146" s="64">
        <f t="shared" si="2"/>
        <v>2.5558648149009593</v>
      </c>
      <c r="Y146" s="65">
        <f t="shared" si="3"/>
        <v>54.77598000637019</v>
      </c>
      <c r="Z146" s="62">
        <f>S146*'1º Perfil de consumo'!$N$9/'2º Calculadora de Banda (beta)'!Y146</f>
        <v>1932.2338000651253</v>
      </c>
      <c r="AA146" s="66">
        <f>Z146/'1º Perfil de consumo'!$N$9</f>
        <v>2.5558648149009593</v>
      </c>
    </row>
    <row r="147" spans="1:2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62">
        <v>141</v>
      </c>
      <c r="T147" s="63">
        <f>IF('1º Perfil de consumo'!$N$23=0,0,((IF(S147&lt;'1º Perfil de consumo'!$N$23,(-('1º Perfil de consumo'!$N$23/S147)),S147/'1º Perfil de consumo'!$N$23))))</f>
        <v>34.710517746662319</v>
      </c>
      <c r="U147" s="63">
        <f t="shared" si="0"/>
        <v>1.0413155323998695</v>
      </c>
      <c r="V147" s="63">
        <f t="shared" si="1"/>
        <v>2.0413155323998695</v>
      </c>
      <c r="W147" s="63">
        <f>IF(V147&lt;=0,'1º Perfil de consumo'!$N$16/V147,'1º Perfil de consumo'!$N$16*V147)</f>
        <v>2.5651451796030105</v>
      </c>
      <c r="X147" s="64">
        <f t="shared" si="2"/>
        <v>2.5651451796030105</v>
      </c>
      <c r="Y147" s="65">
        <f t="shared" si="3"/>
        <v>54.967649052059336</v>
      </c>
      <c r="Z147" s="62">
        <f>S147*'1º Perfil de consumo'!$N$9/'2º Calculadora de Banda (beta)'!Y147</f>
        <v>1939.2497557798761</v>
      </c>
      <c r="AA147" s="66">
        <f>Z147/'1º Perfil de consumo'!$N$9</f>
        <v>2.5651451796030105</v>
      </c>
    </row>
    <row r="148" spans="1:27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62">
        <v>142</v>
      </c>
      <c r="T148" s="63">
        <f>IF('1º Perfil de consumo'!$N$23=0,0,((IF(S148&lt;'1º Perfil de consumo'!$N$23,(-('1º Perfil de consumo'!$N$23/S148)),S148/'1º Perfil de consumo'!$N$23))))</f>
        <v>34.95669163139042</v>
      </c>
      <c r="U148" s="63">
        <f t="shared" si="0"/>
        <v>1.0487007489417126</v>
      </c>
      <c r="V148" s="63">
        <f t="shared" si="1"/>
        <v>2.0487007489417124</v>
      </c>
      <c r="W148" s="63">
        <f>IF(V148&lt;=0,'1º Perfil de consumo'!$N$16/V148,'1º Perfil de consumo'!$N$16*V148)</f>
        <v>2.5744255443050617</v>
      </c>
      <c r="X148" s="64">
        <f t="shared" si="2"/>
        <v>2.5744255443050617</v>
      </c>
      <c r="Y148" s="65">
        <f t="shared" si="3"/>
        <v>55.157936229354561</v>
      </c>
      <c r="Z148" s="62">
        <f>S148*'1º Perfil de consumo'!$N$9/'2º Calculadora de Banda (beta)'!Y148</f>
        <v>1946.2657114946267</v>
      </c>
      <c r="AA148" s="66">
        <f>Z148/'1º Perfil de consumo'!$N$9</f>
        <v>2.5744255443050617</v>
      </c>
    </row>
    <row r="149" spans="1:27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62">
        <v>143</v>
      </c>
      <c r="T149" s="63">
        <f>IF('1º Perfil de consumo'!$N$23=0,0,((IF(S149&lt;'1º Perfil de consumo'!$N$23,(-('1º Perfil de consumo'!$N$23/S149)),S149/'1º Perfil de consumo'!$N$23))))</f>
        <v>35.202865516118528</v>
      </c>
      <c r="U149" s="63">
        <f t="shared" si="0"/>
        <v>1.0560859654835557</v>
      </c>
      <c r="V149" s="63">
        <f t="shared" si="1"/>
        <v>2.0560859654835557</v>
      </c>
      <c r="W149" s="63">
        <f>IF(V149&lt;=0,'1º Perfil de consumo'!$N$16/V149,'1º Perfil de consumo'!$N$16*V149)</f>
        <v>2.5837059090071133</v>
      </c>
      <c r="X149" s="64">
        <f t="shared" si="2"/>
        <v>2.5837059090071133</v>
      </c>
      <c r="Y149" s="65">
        <f t="shared" si="3"/>
        <v>55.346856428777208</v>
      </c>
      <c r="Z149" s="62">
        <f>S149*'1º Perfil de consumo'!$N$9/'2º Calculadora de Banda (beta)'!Y149</f>
        <v>1953.2816672093775</v>
      </c>
      <c r="AA149" s="66">
        <f>Z149/'1º Perfil de consumo'!$N$9</f>
        <v>2.5837059090071133</v>
      </c>
    </row>
    <row r="150" spans="1:27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62">
        <v>144</v>
      </c>
      <c r="T150" s="63">
        <f>IF('1º Perfil de consumo'!$N$23=0,0,((IF(S150&lt;'1º Perfil de consumo'!$N$23,(-('1º Perfil de consumo'!$N$23/S150)),S150/'1º Perfil de consumo'!$N$23))))</f>
        <v>35.44903940084663</v>
      </c>
      <c r="U150" s="63">
        <f t="shared" si="0"/>
        <v>1.0634711820253988</v>
      </c>
      <c r="V150" s="63">
        <f t="shared" si="1"/>
        <v>2.063471182025399</v>
      </c>
      <c r="W150" s="63">
        <f>IF(V150&lt;=0,'1º Perfil de consumo'!$N$16/V150,'1º Perfil de consumo'!$N$16*V150)</f>
        <v>2.5929862737091653</v>
      </c>
      <c r="X150" s="64">
        <f t="shared" si="2"/>
        <v>2.5929862737091653</v>
      </c>
      <c r="Y150" s="65">
        <f t="shared" si="3"/>
        <v>55.534424327674373</v>
      </c>
      <c r="Z150" s="62">
        <f>S150*'1º Perfil de consumo'!$N$9/'2º Calculadora de Banda (beta)'!Y150</f>
        <v>1960.2976229241292</v>
      </c>
      <c r="AA150" s="66">
        <f>Z150/'1º Perfil de consumo'!$N$9</f>
        <v>2.5929862737091658</v>
      </c>
    </row>
    <row r="151" spans="1:27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62">
        <v>145</v>
      </c>
      <c r="T151" s="63">
        <f>IF('1º Perfil de consumo'!$N$23=0,0,((IF(S151&lt;'1º Perfil de consumo'!$N$23,(-('1º Perfil de consumo'!$N$23/S151)),S151/'1º Perfil de consumo'!$N$23))))</f>
        <v>35.695213285574731</v>
      </c>
      <c r="U151" s="63">
        <f t="shared" si="0"/>
        <v>1.0708563985672419</v>
      </c>
      <c r="V151" s="63">
        <f t="shared" si="1"/>
        <v>2.0708563985672419</v>
      </c>
      <c r="W151" s="63">
        <f>IF(V151&lt;=0,'1º Perfil de consumo'!$N$16/V151,'1º Perfil de consumo'!$N$16*V151)</f>
        <v>2.6022666384112165</v>
      </c>
      <c r="X151" s="64">
        <f t="shared" si="2"/>
        <v>2.6022666384112165</v>
      </c>
      <c r="Y151" s="65">
        <f t="shared" si="3"/>
        <v>55.720654394020151</v>
      </c>
      <c r="Z151" s="62">
        <f>S151*'1º Perfil de consumo'!$N$9/'2º Calculadora de Banda (beta)'!Y151</f>
        <v>1967.3135786388798</v>
      </c>
      <c r="AA151" s="66">
        <f>Z151/'1º Perfil de consumo'!$N$9</f>
        <v>2.6022666384112165</v>
      </c>
    </row>
    <row r="152" spans="1:27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62">
        <v>146</v>
      </c>
      <c r="T152" s="63">
        <f>IF('1º Perfil de consumo'!$N$23=0,0,((IF(S152&lt;'1º Perfil de consumo'!$N$23,(-('1º Perfil de consumo'!$N$23/S152)),S152/'1º Perfil de consumo'!$N$23))))</f>
        <v>35.941387170302832</v>
      </c>
      <c r="U152" s="63">
        <f t="shared" si="0"/>
        <v>1.078241615109085</v>
      </c>
      <c r="V152" s="63">
        <f t="shared" si="1"/>
        <v>2.0782416151090848</v>
      </c>
      <c r="W152" s="63">
        <f>IF(V152&lt;=0,'1º Perfil de consumo'!$N$16/V152,'1º Perfil de consumo'!$N$16*V152)</f>
        <v>2.6115470031132677</v>
      </c>
      <c r="X152" s="64">
        <f t="shared" si="2"/>
        <v>2.6115470031132677</v>
      </c>
      <c r="Y152" s="65">
        <f t="shared" si="3"/>
        <v>55.905560890135625</v>
      </c>
      <c r="Z152" s="62">
        <f>S152*'1º Perfil de consumo'!$N$9/'2º Calculadora de Banda (beta)'!Y152</f>
        <v>1974.3295343536304</v>
      </c>
      <c r="AA152" s="66">
        <f>Z152/'1º Perfil de consumo'!$N$9</f>
        <v>2.6115470031132677</v>
      </c>
    </row>
    <row r="153" spans="1:27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62">
        <v>147</v>
      </c>
      <c r="T153" s="63">
        <f>IF('1º Perfil de consumo'!$N$23=0,0,((IF(S153&lt;'1º Perfil de consumo'!$N$23,(-('1º Perfil de consumo'!$N$23/S153)),S153/'1º Perfil de consumo'!$N$23))))</f>
        <v>36.187561055030933</v>
      </c>
      <c r="U153" s="63">
        <f t="shared" si="0"/>
        <v>1.0856268316509279</v>
      </c>
      <c r="V153" s="63">
        <f t="shared" si="1"/>
        <v>2.0856268316509281</v>
      </c>
      <c r="W153" s="63">
        <f>IF(V153&lt;=0,'1º Perfil de consumo'!$N$16/V153,'1º Perfil de consumo'!$N$16*V153)</f>
        <v>2.6208273678153193</v>
      </c>
      <c r="X153" s="64">
        <f t="shared" si="2"/>
        <v>2.6208273678153193</v>
      </c>
      <c r="Y153" s="65">
        <f t="shared" si="3"/>
        <v>56.089157876330063</v>
      </c>
      <c r="Z153" s="62">
        <f>S153*'1º Perfil de consumo'!$N$9/'2º Calculadora de Banda (beta)'!Y153</f>
        <v>1981.3454900683814</v>
      </c>
      <c r="AA153" s="66">
        <f>Z153/'1º Perfil de consumo'!$N$9</f>
        <v>2.6208273678153193</v>
      </c>
    </row>
    <row r="154" spans="1:27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62">
        <v>148</v>
      </c>
      <c r="T154" s="63">
        <f>IF('1º Perfil de consumo'!$N$23=0,0,((IF(S154&lt;'1º Perfil de consumo'!$N$23,(-('1º Perfil de consumo'!$N$23/S154)),S154/'1º Perfil de consumo'!$N$23))))</f>
        <v>36.433734939759034</v>
      </c>
      <c r="U154" s="63">
        <f t="shared" si="0"/>
        <v>1.093012048192771</v>
      </c>
      <c r="V154" s="63">
        <f t="shared" si="1"/>
        <v>2.093012048192771</v>
      </c>
      <c r="W154" s="63">
        <f>IF(V154&lt;=0,'1º Perfil de consumo'!$N$16/V154,'1º Perfil de consumo'!$N$16*V154)</f>
        <v>2.630107732517371</v>
      </c>
      <c r="X154" s="64">
        <f t="shared" si="2"/>
        <v>2.630107732517371</v>
      </c>
      <c r="Y154" s="65">
        <f t="shared" si="3"/>
        <v>56.271459214464898</v>
      </c>
      <c r="Z154" s="62">
        <f>S154*'1º Perfil de consumo'!$N$9/'2º Calculadora de Banda (beta)'!Y154</f>
        <v>1988.3614457831325</v>
      </c>
      <c r="AA154" s="66">
        <f>Z154/'1º Perfil de consumo'!$N$9</f>
        <v>2.630107732517371</v>
      </c>
    </row>
    <row r="155" spans="1:27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62">
        <v>149</v>
      </c>
      <c r="T155" s="63">
        <f>IF('1º Perfil de consumo'!$N$23=0,0,((IF(S155&lt;'1º Perfil de consumo'!$N$23,(-('1º Perfil de consumo'!$N$23/S155)),S155/'1º Perfil de consumo'!$N$23))))</f>
        <v>36.679908824487136</v>
      </c>
      <c r="U155" s="63">
        <f t="shared" si="0"/>
        <v>1.1003972647346141</v>
      </c>
      <c r="V155" s="63">
        <f t="shared" si="1"/>
        <v>2.1003972647346139</v>
      </c>
      <c r="W155" s="63">
        <f>IF(V155&lt;=0,'1º Perfil de consumo'!$N$16/V155,'1º Perfil de consumo'!$N$16*V155)</f>
        <v>2.6393880972194221</v>
      </c>
      <c r="X155" s="64">
        <f t="shared" si="2"/>
        <v>2.6393880972194221</v>
      </c>
      <c r="Y155" s="65">
        <f t="shared" si="3"/>
        <v>56.452478571442569</v>
      </c>
      <c r="Z155" s="62">
        <f>S155*'1º Perfil de consumo'!$N$9/'2º Calculadora de Banda (beta)'!Y155</f>
        <v>1995.3774014978831</v>
      </c>
      <c r="AA155" s="66">
        <f>Z155/'1º Perfil de consumo'!$N$9</f>
        <v>2.6393880972194221</v>
      </c>
    </row>
    <row r="156" spans="1:27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62">
        <v>150</v>
      </c>
      <c r="T156" s="63">
        <f>IF('1º Perfil de consumo'!$N$23=0,0,((IF(S156&lt;'1º Perfil de consumo'!$N$23,(-('1º Perfil de consumo'!$N$23/S156)),S156/'1º Perfil de consumo'!$N$23))))</f>
        <v>36.926082709215237</v>
      </c>
      <c r="U156" s="63">
        <f t="shared" si="0"/>
        <v>1.107782481276457</v>
      </c>
      <c r="V156" s="63">
        <f t="shared" si="1"/>
        <v>2.1077824812764572</v>
      </c>
      <c r="W156" s="63">
        <f>IF(V156&lt;=0,'1º Perfil de consumo'!$N$16/V156,'1º Perfil de consumo'!$N$16*V156)</f>
        <v>2.6486684619214738</v>
      </c>
      <c r="X156" s="64">
        <f t="shared" si="2"/>
        <v>2.6486684619214738</v>
      </c>
      <c r="Y156" s="65">
        <f t="shared" si="3"/>
        <v>56.632229422621904</v>
      </c>
      <c r="Z156" s="62">
        <f>S156*'1º Perfil de consumo'!$N$9/'2º Calculadora de Banda (beta)'!Y156</f>
        <v>2002.3933572126343</v>
      </c>
      <c r="AA156" s="66">
        <f>Z156/'1º Perfil de consumo'!$N$9</f>
        <v>2.6486684619214738</v>
      </c>
    </row>
    <row r="157" spans="1:2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62">
        <v>151</v>
      </c>
      <c r="T157" s="63">
        <f>IF('1º Perfil de consumo'!$N$23=0,0,((IF(S157&lt;'1º Perfil de consumo'!$N$23,(-('1º Perfil de consumo'!$N$23/S157)),S157/'1º Perfil de consumo'!$N$23))))</f>
        <v>37.172256593943338</v>
      </c>
      <c r="U157" s="63">
        <f t="shared" si="0"/>
        <v>1.1151676978183001</v>
      </c>
      <c r="V157" s="63">
        <f t="shared" si="1"/>
        <v>2.1151676978183001</v>
      </c>
      <c r="W157" s="63">
        <f>IF(V157&lt;=0,'1º Perfil de consumo'!$N$16/V157,'1º Perfil de consumo'!$N$16*V157)</f>
        <v>2.6579488266235249</v>
      </c>
      <c r="X157" s="64">
        <f t="shared" si="2"/>
        <v>2.6579488266235249</v>
      </c>
      <c r="Y157" s="65">
        <f t="shared" si="3"/>
        <v>56.81072505516218</v>
      </c>
      <c r="Z157" s="62">
        <f>S157*'1º Perfil de consumo'!$N$9/'2º Calculadora de Banda (beta)'!Y157</f>
        <v>2009.4093129273847</v>
      </c>
      <c r="AA157" s="66">
        <f>Z157/'1º Perfil de consumo'!$N$9</f>
        <v>2.6579488266235249</v>
      </c>
    </row>
    <row r="158" spans="1:27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62">
        <v>152</v>
      </c>
      <c r="T158" s="63">
        <f>IF('1º Perfil de consumo'!$N$23=0,0,((IF(S158&lt;'1º Perfil de consumo'!$N$23,(-('1º Perfil de consumo'!$N$23/S158)),S158/'1º Perfil de consumo'!$N$23))))</f>
        <v>37.418430478671439</v>
      </c>
      <c r="U158" s="63">
        <f t="shared" si="0"/>
        <v>1.1225529143601432</v>
      </c>
      <c r="V158" s="63">
        <f t="shared" si="1"/>
        <v>2.1225529143601429</v>
      </c>
      <c r="W158" s="63">
        <f>IF(V158&lt;=0,'1º Perfil de consumo'!$N$16/V158,'1º Perfil de consumo'!$N$16*V158)</f>
        <v>2.6672291913255761</v>
      </c>
      <c r="X158" s="64">
        <f t="shared" si="2"/>
        <v>2.6672291913255761</v>
      </c>
      <c r="Y158" s="65">
        <f t="shared" si="3"/>
        <v>56.987978571297091</v>
      </c>
      <c r="Z158" s="62">
        <f>S158*'1º Perfil de consumo'!$N$9/'2º Calculadora de Banda (beta)'!Y158</f>
        <v>2016.4252686421355</v>
      </c>
      <c r="AA158" s="66">
        <f>Z158/'1º Perfil de consumo'!$N$9</f>
        <v>2.6672291913255761</v>
      </c>
    </row>
    <row r="159" spans="1:27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62">
        <v>153</v>
      </c>
      <c r="T159" s="63">
        <f>IF('1º Perfil de consumo'!$N$23=0,0,((IF(S159&lt;'1º Perfil de consumo'!$N$23,(-('1º Perfil de consumo'!$N$23/S159)),S159/'1º Perfil de consumo'!$N$23))))</f>
        <v>37.66460436339954</v>
      </c>
      <c r="U159" s="63">
        <f t="shared" si="0"/>
        <v>1.1299381309019862</v>
      </c>
      <c r="V159" s="63">
        <f t="shared" si="1"/>
        <v>2.1299381309019862</v>
      </c>
      <c r="W159" s="63">
        <f>IF(V159&lt;=0,'1º Perfil de consumo'!$N$16/V159,'1º Perfil de consumo'!$N$16*V159)</f>
        <v>2.6765095560276282</v>
      </c>
      <c r="X159" s="64">
        <f t="shared" si="2"/>
        <v>2.6765095560276282</v>
      </c>
      <c r="Y159" s="65">
        <f t="shared" si="3"/>
        <v>57.164002891540832</v>
      </c>
      <c r="Z159" s="62">
        <f>S159*'1º Perfil de consumo'!$N$9/'2º Calculadora de Banda (beta)'!Y159</f>
        <v>2023.4412243568868</v>
      </c>
      <c r="AA159" s="66">
        <f>Z159/'1º Perfil de consumo'!$N$9</f>
        <v>2.6765095560276282</v>
      </c>
    </row>
    <row r="160" spans="1:27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62">
        <v>154</v>
      </c>
      <c r="T160" s="63">
        <f>IF('1º Perfil de consumo'!$N$23=0,0,((IF(S160&lt;'1º Perfil de consumo'!$N$23,(-('1º Perfil de consumo'!$N$23/S160)),S160/'1º Perfil de consumo'!$N$23))))</f>
        <v>37.910778248127642</v>
      </c>
      <c r="U160" s="63">
        <f t="shared" si="0"/>
        <v>1.1373233474438291</v>
      </c>
      <c r="V160" s="63">
        <f t="shared" si="1"/>
        <v>2.1373233474438291</v>
      </c>
      <c r="W160" s="63">
        <f>IF(V160&lt;=0,'1º Perfil de consumo'!$N$16/V160,'1º Perfil de consumo'!$N$16*V160)</f>
        <v>2.6857899207296794</v>
      </c>
      <c r="X160" s="64">
        <f t="shared" si="2"/>
        <v>2.6857899207296794</v>
      </c>
      <c r="Y160" s="65">
        <f t="shared" si="3"/>
        <v>57.338810757827645</v>
      </c>
      <c r="Z160" s="62">
        <f>S160*'1º Perfil de consumo'!$N$9/'2º Calculadora de Banda (beta)'!Y160</f>
        <v>2030.4571800716376</v>
      </c>
      <c r="AA160" s="66">
        <f>Z160/'1º Perfil de consumo'!$N$9</f>
        <v>2.6857899207296794</v>
      </c>
    </row>
    <row r="161" spans="1:27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62">
        <v>155</v>
      </c>
      <c r="T161" s="63">
        <f>IF('1º Perfil de consumo'!$N$23=0,0,((IF(S161&lt;'1º Perfil de consumo'!$N$23,(-('1º Perfil de consumo'!$N$23/S161)),S161/'1º Perfil de consumo'!$N$23))))</f>
        <v>38.156952132855743</v>
      </c>
      <c r="U161" s="63">
        <f t="shared" si="0"/>
        <v>1.1447085639856722</v>
      </c>
      <c r="V161" s="63">
        <f t="shared" si="1"/>
        <v>2.144708563985672</v>
      </c>
      <c r="W161" s="63">
        <f>IF(V161&lt;=0,'1º Perfil de consumo'!$N$16/V161,'1º Perfil de consumo'!$N$16*V161)</f>
        <v>2.6950702854317306</v>
      </c>
      <c r="X161" s="64">
        <f t="shared" si="2"/>
        <v>2.6950702854317306</v>
      </c>
      <c r="Y161" s="65">
        <f t="shared" si="3"/>
        <v>57.512414736586408</v>
      </c>
      <c r="Z161" s="62">
        <f>S161*'1º Perfil de consumo'!$N$9/'2º Calculadora de Banda (beta)'!Y161</f>
        <v>2037.4731357863884</v>
      </c>
      <c r="AA161" s="66">
        <f>Z161/'1º Perfil de consumo'!$N$9</f>
        <v>2.6950702854317306</v>
      </c>
    </row>
    <row r="162" spans="1:27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62">
        <v>156</v>
      </c>
      <c r="T162" s="63">
        <f>IF('1º Perfil de consumo'!$N$23=0,0,((IF(S162&lt;'1º Perfil de consumo'!$N$23,(-('1º Perfil de consumo'!$N$23/S162)),S162/'1º Perfil de consumo'!$N$23))))</f>
        <v>38.403126017583844</v>
      </c>
      <c r="U162" s="63">
        <f t="shared" si="0"/>
        <v>1.1520937805275153</v>
      </c>
      <c r="V162" s="63">
        <f t="shared" si="1"/>
        <v>2.1520937805275153</v>
      </c>
      <c r="W162" s="63">
        <f>IF(V162&lt;=0,'1º Perfil de consumo'!$N$16/V162,'1º Perfil de consumo'!$N$16*V162)</f>
        <v>2.7043506501337822</v>
      </c>
      <c r="X162" s="64">
        <f t="shared" si="2"/>
        <v>2.7043506501337822</v>
      </c>
      <c r="Y162" s="65">
        <f t="shared" si="3"/>
        <v>57.68482722175203</v>
      </c>
      <c r="Z162" s="62">
        <f>S162*'1º Perfil de consumo'!$N$9/'2º Calculadora de Banda (beta)'!Y162</f>
        <v>2044.4890915011392</v>
      </c>
      <c r="AA162" s="66">
        <f>Z162/'1º Perfil de consumo'!$N$9</f>
        <v>2.7043506501337822</v>
      </c>
    </row>
    <row r="163" spans="1:27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62">
        <v>157</v>
      </c>
      <c r="T163" s="63">
        <f>IF('1º Perfil de consumo'!$N$23=0,0,((IF(S163&lt;'1º Perfil de consumo'!$N$23,(-('1º Perfil de consumo'!$N$23/S163)),S163/'1º Perfil de consumo'!$N$23))))</f>
        <v>38.649299902311945</v>
      </c>
      <c r="U163" s="63">
        <f t="shared" si="0"/>
        <v>1.1594789970693584</v>
      </c>
      <c r="V163" s="63">
        <f t="shared" si="1"/>
        <v>2.1594789970693586</v>
      </c>
      <c r="W163" s="63">
        <f>IF(V163&lt;=0,'1º Perfil de consumo'!$N$16/V163,'1º Perfil de consumo'!$N$16*V163)</f>
        <v>2.7136310148358342</v>
      </c>
      <c r="X163" s="64">
        <f t="shared" si="2"/>
        <v>2.7136310148358342</v>
      </c>
      <c r="Y163" s="65">
        <f t="shared" si="3"/>
        <v>57.85606043771503</v>
      </c>
      <c r="Z163" s="62">
        <f>S163*'1º Perfil de consumo'!$N$9/'2º Calculadora de Banda (beta)'!Y163</f>
        <v>2051.505047215891</v>
      </c>
      <c r="AA163" s="66">
        <f>Z163/'1º Perfil de consumo'!$N$9</f>
        <v>2.7136310148358347</v>
      </c>
    </row>
    <row r="164" spans="1:27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62">
        <v>158</v>
      </c>
      <c r="T164" s="63">
        <f>IF('1º Perfil de consumo'!$N$23=0,0,((IF(S164&lt;'1º Perfil de consumo'!$N$23,(-('1º Perfil de consumo'!$N$23/S164)),S164/'1º Perfil de consumo'!$N$23))))</f>
        <v>38.895473787040046</v>
      </c>
      <c r="U164" s="63">
        <f t="shared" si="0"/>
        <v>1.1668642136112013</v>
      </c>
      <c r="V164" s="63">
        <f t="shared" si="1"/>
        <v>2.1668642136112011</v>
      </c>
      <c r="W164" s="63">
        <f>IF(V164&lt;=0,'1º Perfil de consumo'!$N$16/V164,'1º Perfil de consumo'!$N$16*V164)</f>
        <v>2.7229113795378845</v>
      </c>
      <c r="X164" s="64">
        <f t="shared" si="2"/>
        <v>2.7229113795378845</v>
      </c>
      <c r="Y164" s="65">
        <f t="shared" si="3"/>
        <v>58.026126442210824</v>
      </c>
      <c r="Z164" s="62">
        <f>S164*'1º Perfil de consumo'!$N$9/'2º Calculadora de Banda (beta)'!Y164</f>
        <v>2058.5210029306409</v>
      </c>
      <c r="AA164" s="66">
        <f>Z164/'1º Perfil de consumo'!$N$9</f>
        <v>2.7229113795378845</v>
      </c>
    </row>
    <row r="165" spans="1:27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62">
        <v>159</v>
      </c>
      <c r="T165" s="63">
        <f>IF('1º Perfil de consumo'!$N$23=0,0,((IF(S165&lt;'1º Perfil de consumo'!$N$23,(-('1º Perfil de consumo'!$N$23/S165)),S165/'1º Perfil de consumo'!$N$23))))</f>
        <v>39.141647671768148</v>
      </c>
      <c r="U165" s="63">
        <f t="shared" si="0"/>
        <v>1.1742494301530444</v>
      </c>
      <c r="V165" s="63">
        <f t="shared" si="1"/>
        <v>2.1742494301530444</v>
      </c>
      <c r="W165" s="63">
        <f>IF(V165&lt;=0,'1º Perfil de consumo'!$N$16/V165,'1º Perfil de consumo'!$N$16*V165)</f>
        <v>2.7321917442399366</v>
      </c>
      <c r="X165" s="64">
        <f t="shared" si="2"/>
        <v>2.7321917442399366</v>
      </c>
      <c r="Y165" s="65">
        <f t="shared" si="3"/>
        <v>58.195037129149924</v>
      </c>
      <c r="Z165" s="62">
        <f>S165*'1º Perfil de consumo'!$N$9/'2º Calculadora de Banda (beta)'!Y165</f>
        <v>2065.5369586453921</v>
      </c>
      <c r="AA165" s="66">
        <f>Z165/'1º Perfil de consumo'!$N$9</f>
        <v>2.7321917442399366</v>
      </c>
    </row>
    <row r="166" spans="1:27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62">
        <v>160</v>
      </c>
      <c r="T166" s="63">
        <f>IF('1º Perfil de consumo'!$N$23=0,0,((IF(S166&lt;'1º Perfil de consumo'!$N$23,(-('1º Perfil de consumo'!$N$23/S166)),S166/'1º Perfil de consumo'!$N$23))))</f>
        <v>39.387821556496249</v>
      </c>
      <c r="U166" s="63">
        <f t="shared" si="0"/>
        <v>1.1816346466948875</v>
      </c>
      <c r="V166" s="63">
        <f t="shared" si="1"/>
        <v>2.1816346466948877</v>
      </c>
      <c r="W166" s="63">
        <f>IF(V166&lt;=0,'1º Perfil de consumo'!$N$16/V166,'1º Perfil de consumo'!$N$16*V166)</f>
        <v>2.7414721089419882</v>
      </c>
      <c r="X166" s="64">
        <f t="shared" si="2"/>
        <v>2.7414721089419882</v>
      </c>
      <c r="Y166" s="65">
        <f t="shared" si="3"/>
        <v>58.362804231391046</v>
      </c>
      <c r="Z166" s="62">
        <f>S166*'1º Perfil de consumo'!$N$9/'2º Calculadora de Banda (beta)'!Y166</f>
        <v>2072.5529143601429</v>
      </c>
      <c r="AA166" s="66">
        <f>Z166/'1º Perfil de consumo'!$N$9</f>
        <v>2.7414721089419882</v>
      </c>
    </row>
    <row r="167" spans="1:2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62">
        <v>161</v>
      </c>
      <c r="T167" s="63">
        <f>IF('1º Perfil de consumo'!$N$23=0,0,((IF(S167&lt;'1º Perfil de consumo'!$N$23,(-('1º Perfil de consumo'!$N$23/S167)),S167/'1º Perfil de consumo'!$N$23))))</f>
        <v>39.63399544122435</v>
      </c>
      <c r="U167" s="63">
        <f t="shared" si="0"/>
        <v>1.1890198632367304</v>
      </c>
      <c r="V167" s="63">
        <f t="shared" si="1"/>
        <v>2.1890198632367301</v>
      </c>
      <c r="W167" s="63">
        <f>IF(V167&lt;=0,'1º Perfil de consumo'!$N$16/V167,'1º Perfil de consumo'!$N$16*V167)</f>
        <v>2.750752473644039</v>
      </c>
      <c r="X167" s="64">
        <f t="shared" si="2"/>
        <v>2.750752473644039</v>
      </c>
      <c r="Y167" s="65">
        <f t="shared" si="3"/>
        <v>58.529439323457716</v>
      </c>
      <c r="Z167" s="62">
        <f>S167*'1º Perfil de consumo'!$N$9/'2º Calculadora de Banda (beta)'!Y167</f>
        <v>2079.5688700748933</v>
      </c>
      <c r="AA167" s="66">
        <f>Z167/'1º Perfil de consumo'!$N$9</f>
        <v>2.750752473644039</v>
      </c>
    </row>
    <row r="168" spans="1:27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62">
        <v>162</v>
      </c>
      <c r="T168" s="63">
        <f>IF('1º Perfil de consumo'!$N$23=0,0,((IF(S168&lt;'1º Perfil de consumo'!$N$23,(-('1º Perfil de consumo'!$N$23/S168)),S168/'1º Perfil de consumo'!$N$23))))</f>
        <v>39.880169325952458</v>
      </c>
      <c r="U168" s="63">
        <f t="shared" si="0"/>
        <v>1.1964050797785737</v>
      </c>
      <c r="V168" s="63">
        <f t="shared" si="1"/>
        <v>2.1964050797785735</v>
      </c>
      <c r="W168" s="63">
        <f>IF(V168&lt;=0,'1º Perfil de consumo'!$N$16/V168,'1º Perfil de consumo'!$N$16*V168)</f>
        <v>2.7600328383460906</v>
      </c>
      <c r="X168" s="64">
        <f t="shared" si="2"/>
        <v>2.7600328383460906</v>
      </c>
      <c r="Y168" s="65">
        <f t="shared" si="3"/>
        <v>58.694953824200198</v>
      </c>
      <c r="Z168" s="62">
        <f>S168*'1º Perfil de consumo'!$N$9/'2º Calculadora de Banda (beta)'!Y168</f>
        <v>2086.5848257896446</v>
      </c>
      <c r="AA168" s="66">
        <f>Z168/'1º Perfil de consumo'!$N$9</f>
        <v>2.7600328383460906</v>
      </c>
    </row>
    <row r="169" spans="1:27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62">
        <v>163</v>
      </c>
      <c r="T169" s="63">
        <f>IF('1º Perfil de consumo'!$N$23=0,0,((IF(S169&lt;'1º Perfil de consumo'!$N$23,(-('1º Perfil de consumo'!$N$23/S169)),S169/'1º Perfil de consumo'!$N$23))))</f>
        <v>40.12634321068056</v>
      </c>
      <c r="U169" s="63">
        <f t="shared" si="0"/>
        <v>1.2037902963204168</v>
      </c>
      <c r="V169" s="63">
        <f t="shared" si="1"/>
        <v>2.2037902963204168</v>
      </c>
      <c r="W169" s="63">
        <f>IF(V169&lt;=0,'1º Perfil de consumo'!$N$16/V169,'1º Perfil de consumo'!$N$16*V169)</f>
        <v>2.7693132030481427</v>
      </c>
      <c r="X169" s="64">
        <f t="shared" si="2"/>
        <v>2.7693132030481427</v>
      </c>
      <c r="Y169" s="65">
        <f t="shared" si="3"/>
        <v>58.859358999403995</v>
      </c>
      <c r="Z169" s="62">
        <f>S169*'1º Perfil de consumo'!$N$9/'2º Calculadora de Banda (beta)'!Y169</f>
        <v>2093.6007815043959</v>
      </c>
      <c r="AA169" s="66">
        <f>Z169/'1º Perfil de consumo'!$N$9</f>
        <v>2.7693132030481427</v>
      </c>
    </row>
    <row r="170" spans="1:27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62">
        <v>164</v>
      </c>
      <c r="T170" s="63">
        <f>IF('1º Perfil de consumo'!$N$23=0,0,((IF(S170&lt;'1º Perfil de consumo'!$N$23,(-('1º Perfil de consumo'!$N$23/S170)),S170/'1º Perfil de consumo'!$N$23))))</f>
        <v>40.372517095408661</v>
      </c>
      <c r="U170" s="63">
        <f t="shared" si="0"/>
        <v>1.2111755128622599</v>
      </c>
      <c r="V170" s="63">
        <f t="shared" si="1"/>
        <v>2.2111755128622601</v>
      </c>
      <c r="W170" s="63">
        <f>IF(V170&lt;=0,'1º Perfil de consumo'!$N$16/V170,'1º Perfil de consumo'!$N$16*V170)</f>
        <v>2.7785935677501943</v>
      </c>
      <c r="X170" s="64">
        <f t="shared" si="2"/>
        <v>2.7785935677501943</v>
      </c>
      <c r="Y170" s="65">
        <f t="shared" si="3"/>
        <v>59.022665964345961</v>
      </c>
      <c r="Z170" s="62">
        <f>S170*'1º Perfil de consumo'!$N$9/'2º Calculadora de Banda (beta)'!Y170</f>
        <v>2100.6167372191467</v>
      </c>
      <c r="AA170" s="66">
        <f>Z170/'1º Perfil de consumo'!$N$9</f>
        <v>2.7785935677501938</v>
      </c>
    </row>
    <row r="171" spans="1:27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62">
        <v>165</v>
      </c>
      <c r="T171" s="63">
        <f>IF('1º Perfil de consumo'!$N$23=0,0,((IF(S171&lt;'1º Perfil de consumo'!$N$23,(-('1º Perfil de consumo'!$N$23/S171)),S171/'1º Perfil de consumo'!$N$23))))</f>
        <v>40.618690980136762</v>
      </c>
      <c r="U171" s="63">
        <f t="shared" si="0"/>
        <v>1.2185607294041028</v>
      </c>
      <c r="V171" s="63">
        <f t="shared" si="1"/>
        <v>2.2185607294041025</v>
      </c>
      <c r="W171" s="63">
        <f>IF(V171&lt;=0,'1º Perfil de consumo'!$N$16/V171,'1º Perfil de consumo'!$N$16*V171)</f>
        <v>2.787873932452245</v>
      </c>
      <c r="X171" s="64">
        <f t="shared" si="2"/>
        <v>2.787873932452245</v>
      </c>
      <c r="Y171" s="65">
        <f t="shared" si="3"/>
        <v>59.184885686299367</v>
      </c>
      <c r="Z171" s="62">
        <f>S171*'1º Perfil de consumo'!$N$9/'2º Calculadora de Banda (beta)'!Y171</f>
        <v>2107.632692933897</v>
      </c>
      <c r="AA171" s="66">
        <f>Z171/'1º Perfil de consumo'!$N$9</f>
        <v>2.7878739324522446</v>
      </c>
    </row>
    <row r="172" spans="1:27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62">
        <v>166</v>
      </c>
      <c r="T172" s="63">
        <f>IF('1º Perfil de consumo'!$N$23=0,0,((IF(S172&lt;'1º Perfil de consumo'!$N$23,(-('1º Perfil de consumo'!$N$23/S172)),S172/'1º Perfil de consumo'!$N$23))))</f>
        <v>40.864864864864863</v>
      </c>
      <c r="U172" s="63">
        <f t="shared" si="0"/>
        <v>1.2259459459459459</v>
      </c>
      <c r="V172" s="63">
        <f t="shared" si="1"/>
        <v>2.2259459459459459</v>
      </c>
      <c r="W172" s="63">
        <f>IF(V172&lt;=0,'1º Perfil de consumo'!$N$16/V172,'1º Perfil de consumo'!$N$16*V172)</f>
        <v>2.7971542971542966</v>
      </c>
      <c r="X172" s="64">
        <f t="shared" si="2"/>
        <v>2.7971542971542966</v>
      </c>
      <c r="Y172" s="65">
        <f t="shared" si="3"/>
        <v>59.346028986989097</v>
      </c>
      <c r="Z172" s="62">
        <f>S172*'1º Perfil de consumo'!$N$9/'2º Calculadora de Banda (beta)'!Y172</f>
        <v>2114.6486486486483</v>
      </c>
      <c r="AA172" s="66">
        <f>Z172/'1º Perfil de consumo'!$N$9</f>
        <v>2.7971542971542966</v>
      </c>
    </row>
    <row r="173" spans="1:27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62">
        <v>167</v>
      </c>
      <c r="T173" s="63">
        <f>IF('1º Perfil de consumo'!$N$23=0,0,((IF(S173&lt;'1º Perfil de consumo'!$N$23,(-('1º Perfil de consumo'!$N$23/S173)),S173/'1º Perfil de consumo'!$N$23))))</f>
        <v>41.111038749592964</v>
      </c>
      <c r="U173" s="63">
        <f t="shared" si="0"/>
        <v>1.233331162487789</v>
      </c>
      <c r="V173" s="63">
        <f t="shared" si="1"/>
        <v>2.2333311624877892</v>
      </c>
      <c r="W173" s="63">
        <f>IF(V173&lt;=0,'1º Perfil de consumo'!$N$16/V173,'1º Perfil de consumo'!$N$16*V173)</f>
        <v>2.8064346618563487</v>
      </c>
      <c r="X173" s="64">
        <f t="shared" si="2"/>
        <v>2.8064346618563487</v>
      </c>
      <c r="Y173" s="65">
        <f t="shared" si="3"/>
        <v>59.506106544998239</v>
      </c>
      <c r="Z173" s="62">
        <f>S173*'1º Perfil de consumo'!$N$9/'2º Calculadora de Banda (beta)'!Y173</f>
        <v>2121.6646043633996</v>
      </c>
      <c r="AA173" s="66">
        <f>Z173/'1º Perfil de consumo'!$N$9</f>
        <v>2.8064346618563487</v>
      </c>
    </row>
    <row r="174" spans="1:27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62">
        <v>168</v>
      </c>
      <c r="T174" s="63">
        <f>IF('1º Perfil de consumo'!$N$23=0,0,((IF(S174&lt;'1º Perfil de consumo'!$N$23,(-('1º Perfil de consumo'!$N$23/S174)),S174/'1º Perfil de consumo'!$N$23))))</f>
        <v>41.357212634321066</v>
      </c>
      <c r="U174" s="63">
        <f t="shared" si="0"/>
        <v>1.2407163790296318</v>
      </c>
      <c r="V174" s="63">
        <f t="shared" si="1"/>
        <v>2.2407163790296316</v>
      </c>
      <c r="W174" s="63">
        <f>IF(V174&lt;=0,'1º Perfil de consumo'!$N$16/V174,'1º Perfil de consumo'!$N$16*V174)</f>
        <v>2.8157150265583994</v>
      </c>
      <c r="X174" s="64">
        <f t="shared" si="2"/>
        <v>2.8157150265583994</v>
      </c>
      <c r="Y174" s="65">
        <f t="shared" si="3"/>
        <v>59.665128898127001</v>
      </c>
      <c r="Z174" s="62">
        <f>S174*'1º Perfil de consumo'!$N$9/'2º Calculadora de Banda (beta)'!Y174</f>
        <v>2128.6805600781499</v>
      </c>
      <c r="AA174" s="66">
        <f>Z174/'1º Perfil de consumo'!$N$9</f>
        <v>2.8157150265583994</v>
      </c>
    </row>
    <row r="175" spans="1:27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62">
        <v>169</v>
      </c>
      <c r="T175" s="63">
        <f>IF('1º Perfil de consumo'!$N$23=0,0,((IF(S175&lt;'1º Perfil de consumo'!$N$23,(-('1º Perfil de consumo'!$N$23/S175)),S175/'1º Perfil de consumo'!$N$23))))</f>
        <v>41.603386519049167</v>
      </c>
      <c r="U175" s="63">
        <f t="shared" si="0"/>
        <v>1.2481015955714749</v>
      </c>
      <c r="V175" s="63">
        <f t="shared" si="1"/>
        <v>2.2481015955714749</v>
      </c>
      <c r="W175" s="63">
        <f>IF(V175&lt;=0,'1º Perfil de consumo'!$N$16/V175,'1º Perfil de consumo'!$N$16*V175)</f>
        <v>2.8249953912604511</v>
      </c>
      <c r="X175" s="64">
        <f t="shared" si="2"/>
        <v>2.8249953912604511</v>
      </c>
      <c r="Y175" s="65">
        <f t="shared" si="3"/>
        <v>59.823106445704994</v>
      </c>
      <c r="Z175" s="62">
        <f>S175*'1º Perfil de consumo'!$N$9/'2º Calculadora de Banda (beta)'!Y175</f>
        <v>2135.6965157929012</v>
      </c>
      <c r="AA175" s="66">
        <f>Z175/'1º Perfil de consumo'!$N$9</f>
        <v>2.8249953912604515</v>
      </c>
    </row>
    <row r="176" spans="1:27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62">
        <v>170</v>
      </c>
      <c r="T176" s="63">
        <f>IF('1º Perfil de consumo'!$N$23=0,0,((IF(S176&lt;'1º Perfil de consumo'!$N$23,(-('1º Perfil de consumo'!$N$23/S176)),S176/'1º Perfil de consumo'!$N$23))))</f>
        <v>41.849560403777268</v>
      </c>
      <c r="U176" s="63">
        <f t="shared" si="0"/>
        <v>1.255486812113318</v>
      </c>
      <c r="V176" s="63">
        <f t="shared" si="1"/>
        <v>2.2554868121133183</v>
      </c>
      <c r="W176" s="63">
        <f>IF(V176&lt;=0,'1º Perfil de consumo'!$N$16/V176,'1º Perfil de consumo'!$N$16*V176)</f>
        <v>2.8342757559625027</v>
      </c>
      <c r="X176" s="64">
        <f t="shared" si="2"/>
        <v>2.8342757559625027</v>
      </c>
      <c r="Y176" s="65">
        <f t="shared" si="3"/>
        <v>59.980049450858402</v>
      </c>
      <c r="Z176" s="62">
        <f>S176*'1º Perfil de consumo'!$N$9/'2º Calculadora de Banda (beta)'!Y176</f>
        <v>2142.712471507652</v>
      </c>
      <c r="AA176" s="66">
        <f>Z176/'1º Perfil de consumo'!$N$9</f>
        <v>2.8342757559625027</v>
      </c>
    </row>
    <row r="177" spans="1:2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62">
        <v>171</v>
      </c>
      <c r="T177" s="63">
        <f>IF('1º Perfil de consumo'!$N$23=0,0,((IF(S177&lt;'1º Perfil de consumo'!$N$23,(-('1º Perfil de consumo'!$N$23/S177)),S177/'1º Perfil de consumo'!$N$23))))</f>
        <v>42.095734288505369</v>
      </c>
      <c r="U177" s="63">
        <f t="shared" si="0"/>
        <v>1.2628720286551611</v>
      </c>
      <c r="V177" s="63">
        <f t="shared" si="1"/>
        <v>2.2628720286551611</v>
      </c>
      <c r="W177" s="63">
        <f>IF(V177&lt;=0,'1º Perfil de consumo'!$N$16/V177,'1º Perfil de consumo'!$N$16*V177)</f>
        <v>2.8435561206645543</v>
      </c>
      <c r="X177" s="64">
        <f t="shared" si="2"/>
        <v>2.8435561206645543</v>
      </c>
      <c r="Y177" s="65">
        <f t="shared" si="3"/>
        <v>60.135968042732486</v>
      </c>
      <c r="Z177" s="62">
        <f>S177*'1º Perfil de consumo'!$N$9/'2º Calculadora de Banda (beta)'!Y177</f>
        <v>2149.7284272224033</v>
      </c>
      <c r="AA177" s="66">
        <f>Z177/'1º Perfil de consumo'!$N$9</f>
        <v>2.8435561206645548</v>
      </c>
    </row>
    <row r="178" spans="1:27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62">
        <v>172</v>
      </c>
      <c r="T178" s="63">
        <f>IF('1º Perfil de consumo'!$N$23=0,0,((IF(S178&lt;'1º Perfil de consumo'!$N$23,(-('1º Perfil de consumo'!$N$23/S178)),S178/'1º Perfil de consumo'!$N$23))))</f>
        <v>42.34190817323347</v>
      </c>
      <c r="U178" s="63">
        <f t="shared" si="0"/>
        <v>1.270257245197004</v>
      </c>
      <c r="V178" s="63">
        <f t="shared" si="1"/>
        <v>2.270257245197004</v>
      </c>
      <c r="W178" s="63">
        <f>IF(V178&lt;=0,'1º Perfil de consumo'!$N$16/V178,'1º Perfil de consumo'!$N$16*V178)</f>
        <v>2.8528364853666055</v>
      </c>
      <c r="X178" s="64">
        <f t="shared" si="2"/>
        <v>2.8528364853666055</v>
      </c>
      <c r="Y178" s="65">
        <f t="shared" si="3"/>
        <v>60.290872218670827</v>
      </c>
      <c r="Z178" s="62">
        <f>S178*'1º Perfil de consumo'!$N$9/'2º Calculadora de Banda (beta)'!Y178</f>
        <v>2156.7443829371537</v>
      </c>
      <c r="AA178" s="66">
        <f>Z178/'1º Perfil de consumo'!$N$9</f>
        <v>2.8528364853666055</v>
      </c>
    </row>
    <row r="179" spans="1:27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62">
        <v>173</v>
      </c>
      <c r="T179" s="63">
        <f>IF('1º Perfil de consumo'!$N$23=0,0,((IF(S179&lt;'1º Perfil de consumo'!$N$23,(-('1º Perfil de consumo'!$N$23/S179)),S179/'1º Perfil de consumo'!$N$23))))</f>
        <v>42.588082057961572</v>
      </c>
      <c r="U179" s="63">
        <f t="shared" si="0"/>
        <v>1.2776424617388471</v>
      </c>
      <c r="V179" s="63">
        <f t="shared" si="1"/>
        <v>2.2776424617388473</v>
      </c>
      <c r="W179" s="63">
        <f>IF(V179&lt;=0,'1º Perfil de consumo'!$N$16/V179,'1º Perfil de consumo'!$N$16*V179)</f>
        <v>2.8621168500686571</v>
      </c>
      <c r="X179" s="64">
        <f t="shared" si="2"/>
        <v>2.8621168500686571</v>
      </c>
      <c r="Y179" s="65">
        <f t="shared" si="3"/>
        <v>60.444771846352126</v>
      </c>
      <c r="Z179" s="62">
        <f>S179*'1º Perfil de consumo'!$N$9/'2º Calculadora de Banda (beta)'!Y179</f>
        <v>2163.7603386519049</v>
      </c>
      <c r="AA179" s="66">
        <f>Z179/'1º Perfil de consumo'!$N$9</f>
        <v>2.8621168500686571</v>
      </c>
    </row>
    <row r="180" spans="1:27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62">
        <v>174</v>
      </c>
      <c r="T180" s="63">
        <f>IF('1º Perfil de consumo'!$N$23=0,0,((IF(S180&lt;'1º Perfil de consumo'!$N$23,(-('1º Perfil de consumo'!$N$23/S180)),S180/'1º Perfil de consumo'!$N$23))))</f>
        <v>42.834255942689673</v>
      </c>
      <c r="U180" s="63">
        <f t="shared" si="0"/>
        <v>1.2850276782806902</v>
      </c>
      <c r="V180" s="63">
        <f t="shared" si="1"/>
        <v>2.2850276782806902</v>
      </c>
      <c r="W180" s="63">
        <f>IF(V180&lt;=0,'1º Perfil de consumo'!$N$16/V180,'1º Perfil de consumo'!$N$16*V180)</f>
        <v>2.8713972147707083</v>
      </c>
      <c r="X180" s="64">
        <f t="shared" si="2"/>
        <v>2.8713972147707083</v>
      </c>
      <c r="Y180" s="65">
        <f t="shared" si="3"/>
        <v>60.59767666588565</v>
      </c>
      <c r="Z180" s="62">
        <f>S180*'1º Perfil de consumo'!$N$9/'2º Calculadora de Banda (beta)'!Y180</f>
        <v>2170.7762943666553</v>
      </c>
      <c r="AA180" s="66">
        <f>Z180/'1º Perfil de consumo'!$N$9</f>
        <v>2.8713972147707079</v>
      </c>
    </row>
    <row r="181" spans="1:27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62">
        <v>175</v>
      </c>
      <c r="T181" s="63">
        <f>IF('1º Perfil de consumo'!$N$23=0,0,((IF(S181&lt;'1º Perfil de consumo'!$N$23,(-('1º Perfil de consumo'!$N$23/S181)),S181/'1º Perfil de consumo'!$N$23))))</f>
        <v>43.080429827417774</v>
      </c>
      <c r="U181" s="63">
        <f t="shared" si="0"/>
        <v>1.2924128948225331</v>
      </c>
      <c r="V181" s="63">
        <f t="shared" si="1"/>
        <v>2.2924128948225331</v>
      </c>
      <c r="W181" s="63">
        <f>IF(V181&lt;=0,'1º Perfil de consumo'!$N$16/V181,'1º Perfil de consumo'!$N$16*V181)</f>
        <v>2.8806775794727595</v>
      </c>
      <c r="X181" s="64">
        <f t="shared" si="2"/>
        <v>2.8806775794727595</v>
      </c>
      <c r="Y181" s="65">
        <f t="shared" si="3"/>
        <v>60.749596291866041</v>
      </c>
      <c r="Z181" s="62">
        <f>S181*'1º Perfil de consumo'!$N$9/'2º Calculadora de Banda (beta)'!Y181</f>
        <v>2177.7922500814061</v>
      </c>
      <c r="AA181" s="66">
        <f>Z181/'1º Perfil de consumo'!$N$9</f>
        <v>2.8806775794727595</v>
      </c>
    </row>
    <row r="182" spans="1:27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62">
        <v>176</v>
      </c>
      <c r="T182" s="63">
        <f>IF('1º Perfil de consumo'!$N$23=0,0,((IF(S182&lt;'1º Perfil de consumo'!$N$23,(-('1º Perfil de consumo'!$N$23/S182)),S182/'1º Perfil de consumo'!$N$23))))</f>
        <v>43.326603712145875</v>
      </c>
      <c r="U182" s="63">
        <f t="shared" si="0"/>
        <v>1.2997981113643762</v>
      </c>
      <c r="V182" s="63">
        <f t="shared" si="1"/>
        <v>2.2997981113643764</v>
      </c>
      <c r="W182" s="63">
        <f>IF(V182&lt;=0,'1º Perfil de consumo'!$N$16/V182,'1º Perfil de consumo'!$N$16*V182)</f>
        <v>2.8899579441748116</v>
      </c>
      <c r="X182" s="64">
        <f t="shared" si="2"/>
        <v>2.8899579441748116</v>
      </c>
      <c r="Y182" s="65">
        <f t="shared" si="3"/>
        <v>60.900540215388645</v>
      </c>
      <c r="Z182" s="62">
        <f>S182*'1º Perfil de consumo'!$N$9/'2º Calculadora de Banda (beta)'!Y182</f>
        <v>2184.8082057961574</v>
      </c>
      <c r="AA182" s="66">
        <f>Z182/'1º Perfil de consumo'!$N$9</f>
        <v>2.8899579441748116</v>
      </c>
    </row>
    <row r="183" spans="1:27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62">
        <v>177</v>
      </c>
      <c r="T183" s="63">
        <f>IF('1º Perfil de consumo'!$N$23=0,0,((IF(S183&lt;'1º Perfil de consumo'!$N$23,(-('1º Perfil de consumo'!$N$23/S183)),S183/'1º Perfil de consumo'!$N$23))))</f>
        <v>43.572777596873976</v>
      </c>
      <c r="U183" s="63">
        <f t="shared" si="0"/>
        <v>1.3071833279062193</v>
      </c>
      <c r="V183" s="63">
        <f t="shared" si="1"/>
        <v>2.3071833279062193</v>
      </c>
      <c r="W183" s="63">
        <f>IF(V183&lt;=0,'1º Perfil de consumo'!$N$16/V183,'1º Perfil de consumo'!$N$16*V183)</f>
        <v>2.8992383088768627</v>
      </c>
      <c r="X183" s="64">
        <f t="shared" si="2"/>
        <v>2.8992383088768627</v>
      </c>
      <c r="Y183" s="65">
        <f t="shared" si="3"/>
        <v>61.050517806026136</v>
      </c>
      <c r="Z183" s="62">
        <f>S183*'1º Perfil de consumo'!$N$9/'2º Calculadora de Banda (beta)'!Y183</f>
        <v>2191.8241615109082</v>
      </c>
      <c r="AA183" s="66">
        <f>Z183/'1º Perfil de consumo'!$N$9</f>
        <v>2.8992383088768627</v>
      </c>
    </row>
    <row r="184" spans="1:27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62">
        <v>178</v>
      </c>
      <c r="T184" s="63">
        <f>IF('1º Perfil de consumo'!$N$23=0,0,((IF(S184&lt;'1º Perfil de consumo'!$N$23,(-('1º Perfil de consumo'!$N$23/S184)),S184/'1º Perfil de consumo'!$N$23))))</f>
        <v>43.818951481602078</v>
      </c>
      <c r="U184" s="63">
        <f t="shared" si="0"/>
        <v>1.3145685444480624</v>
      </c>
      <c r="V184" s="63">
        <f t="shared" si="1"/>
        <v>2.3145685444480621</v>
      </c>
      <c r="W184" s="63">
        <f>IF(V184&lt;=0,'1º Perfil de consumo'!$N$16/V184,'1º Perfil de consumo'!$N$16*V184)</f>
        <v>2.9085186735789139</v>
      </c>
      <c r="X184" s="64">
        <f t="shared" si="2"/>
        <v>2.9085186735789139</v>
      </c>
      <c r="Y184" s="65">
        <f t="shared" si="3"/>
        <v>61.199538313767164</v>
      </c>
      <c r="Z184" s="62">
        <f>S184*'1º Perfil de consumo'!$N$9/'2º Calculadora de Banda (beta)'!Y184</f>
        <v>2198.840117225659</v>
      </c>
      <c r="AA184" s="66">
        <f>Z184/'1º Perfil de consumo'!$N$9</f>
        <v>2.9085186735789139</v>
      </c>
    </row>
    <row r="185" spans="1:27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62">
        <v>179</v>
      </c>
      <c r="T185" s="63">
        <f>IF('1º Perfil de consumo'!$N$23=0,0,((IF(S185&lt;'1º Perfil de consumo'!$N$23,(-('1º Perfil de consumo'!$N$23/S185)),S185/'1º Perfil de consumo'!$N$23))))</f>
        <v>44.065125366330179</v>
      </c>
      <c r="U185" s="63">
        <f t="shared" si="0"/>
        <v>1.3219537609899052</v>
      </c>
      <c r="V185" s="63">
        <f t="shared" si="1"/>
        <v>2.3219537609899055</v>
      </c>
      <c r="W185" s="63">
        <f>IF(V185&lt;=0,'1º Perfil de consumo'!$N$16/V185,'1º Perfil de consumo'!$N$16*V185)</f>
        <v>2.9177990382809655</v>
      </c>
      <c r="X185" s="64">
        <f t="shared" si="2"/>
        <v>2.9177990382809655</v>
      </c>
      <c r="Y185" s="65">
        <f t="shared" si="3"/>
        <v>61.347610870918189</v>
      </c>
      <c r="Z185" s="62">
        <f>S185*'1º Perfil de consumo'!$N$9/'2º Calculadora de Banda (beta)'!Y185</f>
        <v>2205.8560729404098</v>
      </c>
      <c r="AA185" s="66">
        <f>Z185/'1º Perfil de consumo'!$N$9</f>
        <v>2.9177990382809655</v>
      </c>
    </row>
    <row r="186" spans="1:27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62">
        <v>180</v>
      </c>
      <c r="T186" s="63">
        <f>IF('1º Perfil de consumo'!$N$23=0,0,((IF(S186&lt;'1º Perfil de consumo'!$N$23,(-('1º Perfil de consumo'!$N$23/S186)),S186/'1º Perfil de consumo'!$N$23))))</f>
        <v>44.31129925105828</v>
      </c>
      <c r="U186" s="63">
        <f t="shared" si="0"/>
        <v>1.3293389775317483</v>
      </c>
      <c r="V186" s="63">
        <f t="shared" si="1"/>
        <v>2.3293389775317483</v>
      </c>
      <c r="W186" s="63">
        <f>IF(V186&lt;=0,'1º Perfil de consumo'!$N$16/V186,'1º Perfil de consumo'!$N$16*V186)</f>
        <v>2.9270794029830167</v>
      </c>
      <c r="X186" s="64">
        <f t="shared" si="2"/>
        <v>2.9270794029830167</v>
      </c>
      <c r="Y186" s="65">
        <f t="shared" si="3"/>
        <v>61.494744493969023</v>
      </c>
      <c r="Z186" s="62">
        <f>S186*'1º Perfil de consumo'!$N$9/'2º Calculadora de Banda (beta)'!Y186</f>
        <v>2212.8720286551606</v>
      </c>
      <c r="AA186" s="66">
        <f>Z186/'1º Perfil de consumo'!$N$9</f>
        <v>2.9270794029830167</v>
      </c>
    </row>
    <row r="187" spans="1:2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62">
        <v>181</v>
      </c>
      <c r="T187" s="63">
        <f>IF('1º Perfil de consumo'!$N$23=0,0,((IF(S187&lt;'1º Perfil de consumo'!$N$23,(-('1º Perfil de consumo'!$N$23/S187)),S187/'1º Perfil de consumo'!$N$23))))</f>
        <v>44.557473135786388</v>
      </c>
      <c r="U187" s="63">
        <f t="shared" si="0"/>
        <v>1.3367241940735917</v>
      </c>
      <c r="V187" s="63">
        <f t="shared" si="1"/>
        <v>2.3367241940735917</v>
      </c>
      <c r="W187" s="63">
        <f>IF(V187&lt;=0,'1º Perfil de consumo'!$N$16/V187,'1º Perfil de consumo'!$N$16*V187)</f>
        <v>2.9363597676850688</v>
      </c>
      <c r="X187" s="64">
        <f t="shared" si="2"/>
        <v>2.9363597676850688</v>
      </c>
      <c r="Y187" s="65">
        <f t="shared" si="3"/>
        <v>61.640948085422977</v>
      </c>
      <c r="Z187" s="62">
        <f>S187*'1º Perfil de consumo'!$N$9/'2º Calculadora de Banda (beta)'!Y187</f>
        <v>2219.8879843699119</v>
      </c>
      <c r="AA187" s="66">
        <f>Z187/'1º Perfil de consumo'!$N$9</f>
        <v>2.9363597676850688</v>
      </c>
    </row>
    <row r="188" spans="1:27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62">
        <v>182</v>
      </c>
      <c r="T188" s="63">
        <f>IF('1º Perfil de consumo'!$N$23=0,0,((IF(S188&lt;'1º Perfil de consumo'!$N$23,(-('1º Perfil de consumo'!$N$23/S188)),S188/'1º Perfil de consumo'!$N$23))))</f>
        <v>44.803647020514489</v>
      </c>
      <c r="U188" s="63">
        <f t="shared" si="0"/>
        <v>1.3441094106154345</v>
      </c>
      <c r="V188" s="63">
        <f t="shared" si="1"/>
        <v>2.3441094106154345</v>
      </c>
      <c r="W188" s="63">
        <f>IF(V188&lt;=0,'1º Perfil de consumo'!$N$16/V188,'1º Perfil de consumo'!$N$16*V188)</f>
        <v>2.94564013238712</v>
      </c>
      <c r="X188" s="64">
        <f t="shared" si="2"/>
        <v>2.94564013238712</v>
      </c>
      <c r="Y188" s="65">
        <f t="shared" si="3"/>
        <v>61.786230435592572</v>
      </c>
      <c r="Z188" s="62">
        <f>S188*'1º Perfil de consumo'!$N$9/'2º Calculadora de Banda (beta)'!Y188</f>
        <v>2226.9039400846627</v>
      </c>
      <c r="AA188" s="66">
        <f>Z188/'1º Perfil de consumo'!$N$9</f>
        <v>2.94564013238712</v>
      </c>
    </row>
    <row r="189" spans="1:27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62">
        <v>183</v>
      </c>
      <c r="T189" s="63">
        <f>IF('1º Perfil de consumo'!$N$23=0,0,((IF(S189&lt;'1º Perfil de consumo'!$N$23,(-('1º Perfil de consumo'!$N$23/S189)),S189/'1º Perfil de consumo'!$N$23))))</f>
        <v>45.049820905242591</v>
      </c>
      <c r="U189" s="63">
        <f t="shared" si="0"/>
        <v>1.3514946271572776</v>
      </c>
      <c r="V189" s="63">
        <f t="shared" si="1"/>
        <v>2.3514946271572779</v>
      </c>
      <c r="W189" s="63">
        <f>IF(V189&lt;=0,'1º Perfil de consumo'!$N$16/V189,'1º Perfil de consumo'!$N$16*V189)</f>
        <v>2.9549204970891716</v>
      </c>
      <c r="X189" s="64">
        <f t="shared" si="2"/>
        <v>2.9549204970891716</v>
      </c>
      <c r="Y189" s="65">
        <f t="shared" si="3"/>
        <v>61.930600224361143</v>
      </c>
      <c r="Z189" s="62">
        <f>S189*'1º Perfil de consumo'!$N$9/'2º Calculadora de Banda (beta)'!Y189</f>
        <v>2233.919895799414</v>
      </c>
      <c r="AA189" s="66">
        <f>Z189/'1º Perfil de consumo'!$N$9</f>
        <v>2.954920497089172</v>
      </c>
    </row>
    <row r="190" spans="1:27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62">
        <v>184</v>
      </c>
      <c r="T190" s="63">
        <f>IF('1º Perfil de consumo'!$N$23=0,0,((IF(S190&lt;'1º Perfil de consumo'!$N$23,(-('1º Perfil de consumo'!$N$23/S190)),S190/'1º Perfil de consumo'!$N$23))))</f>
        <v>45.295994789970692</v>
      </c>
      <c r="U190" s="63">
        <f t="shared" si="0"/>
        <v>1.3588798436991207</v>
      </c>
      <c r="V190" s="63">
        <f t="shared" si="1"/>
        <v>2.3588798436991207</v>
      </c>
      <c r="W190" s="63">
        <f>IF(V190&lt;=0,'1º Perfil de consumo'!$N$16/V190,'1º Perfil de consumo'!$N$16*V190)</f>
        <v>2.9642008617912228</v>
      </c>
      <c r="X190" s="64">
        <f t="shared" si="2"/>
        <v>2.9642008617912228</v>
      </c>
      <c r="Y190" s="65">
        <f t="shared" si="3"/>
        <v>62.074066022911659</v>
      </c>
      <c r="Z190" s="62">
        <f>S190*'1º Perfil de consumo'!$N$9/'2º Calculadora de Banda (beta)'!Y190</f>
        <v>2240.9358515141644</v>
      </c>
      <c r="AA190" s="66">
        <f>Z190/'1º Perfil de consumo'!$N$9</f>
        <v>2.9642008617912228</v>
      </c>
    </row>
    <row r="191" spans="1:27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62">
        <v>185</v>
      </c>
      <c r="T191" s="63">
        <f>IF('1º Perfil de consumo'!$N$23=0,0,((IF(S191&lt;'1º Perfil de consumo'!$N$23,(-('1º Perfil de consumo'!$N$23/S191)),S191/'1º Perfil de consumo'!$N$23))))</f>
        <v>45.542168674698793</v>
      </c>
      <c r="U191" s="63">
        <f t="shared" si="0"/>
        <v>1.3662650602409638</v>
      </c>
      <c r="V191" s="63">
        <f t="shared" si="1"/>
        <v>2.3662650602409636</v>
      </c>
      <c r="W191" s="63">
        <f>IF(V191&lt;=0,'1º Perfil de consumo'!$N$16/V191,'1º Perfil de consumo'!$N$16*V191)</f>
        <v>2.973481226493274</v>
      </c>
      <c r="X191" s="64">
        <f t="shared" si="2"/>
        <v>2.973481226493274</v>
      </c>
      <c r="Y191" s="65">
        <f t="shared" si="3"/>
        <v>62.216636295422887</v>
      </c>
      <c r="Z191" s="62">
        <f>S191*'1º Perfil de consumo'!$N$9/'2º Calculadora de Banda (beta)'!Y191</f>
        <v>2247.9518072289152</v>
      </c>
      <c r="AA191" s="66">
        <f>Z191/'1º Perfil de consumo'!$N$9</f>
        <v>2.973481226493274</v>
      </c>
    </row>
    <row r="192" spans="1:27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62">
        <v>186</v>
      </c>
      <c r="T192" s="63">
        <f>IF('1º Perfil de consumo'!$N$23=0,0,((IF(S192&lt;'1º Perfil de consumo'!$N$23,(-('1º Perfil de consumo'!$N$23/S192)),S192/'1º Perfil de consumo'!$N$23))))</f>
        <v>45.788342559426894</v>
      </c>
      <c r="U192" s="63">
        <f t="shared" si="0"/>
        <v>1.3736502767828067</v>
      </c>
      <c r="V192" s="63">
        <f t="shared" si="1"/>
        <v>2.3736502767828069</v>
      </c>
      <c r="W192" s="63">
        <f>IF(V192&lt;=0,'1º Perfil de consumo'!$N$16/V192,'1º Perfil de consumo'!$N$16*V192)</f>
        <v>2.982761591195326</v>
      </c>
      <c r="X192" s="64">
        <f t="shared" si="2"/>
        <v>2.982761591195326</v>
      </c>
      <c r="Y192" s="65">
        <f t="shared" si="3"/>
        <v>62.358319400734096</v>
      </c>
      <c r="Z192" s="62">
        <f>S192*'1º Perfil de consumo'!$N$9/'2º Calculadora de Banda (beta)'!Y192</f>
        <v>2254.9677629436665</v>
      </c>
      <c r="AA192" s="66">
        <f>Z192/'1º Perfil de consumo'!$N$9</f>
        <v>2.982761591195326</v>
      </c>
    </row>
    <row r="193" spans="1:27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62">
        <v>187</v>
      </c>
      <c r="T193" s="63">
        <f>IF('1º Perfil de consumo'!$N$23=0,0,((IF(S193&lt;'1º Perfil de consumo'!$N$23,(-('1º Perfil de consumo'!$N$23/S193)),S193/'1º Perfil de consumo'!$N$23))))</f>
        <v>46.034516444154995</v>
      </c>
      <c r="U193" s="63">
        <f t="shared" si="0"/>
        <v>1.3810354933246498</v>
      </c>
      <c r="V193" s="63">
        <f t="shared" si="1"/>
        <v>2.3810354933246498</v>
      </c>
      <c r="W193" s="63">
        <f>IF(V193&lt;=0,'1º Perfil de consumo'!$N$16/V193,'1º Perfil de consumo'!$N$16*V193)</f>
        <v>2.9920419558973772</v>
      </c>
      <c r="X193" s="64">
        <f t="shared" si="2"/>
        <v>2.9920419558973772</v>
      </c>
      <c r="Y193" s="65">
        <f t="shared" si="3"/>
        <v>62.499123593978716</v>
      </c>
      <c r="Z193" s="62">
        <f>S193*'1º Perfil de consumo'!$N$9/'2º Calculadora de Banda (beta)'!Y193</f>
        <v>2261.9837186584173</v>
      </c>
      <c r="AA193" s="66">
        <f>Z193/'1º Perfil de consumo'!$N$9</f>
        <v>2.9920419558973772</v>
      </c>
    </row>
    <row r="194" spans="1:27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62">
        <v>188</v>
      </c>
      <c r="T194" s="63">
        <f>IF('1º Perfil de consumo'!$N$23=0,0,((IF(S194&lt;'1º Perfil de consumo'!$N$23,(-('1º Perfil de consumo'!$N$23/S194)),S194/'1º Perfil de consumo'!$N$23))))</f>
        <v>46.280690328883097</v>
      </c>
      <c r="U194" s="63">
        <f t="shared" si="0"/>
        <v>1.3884207098664929</v>
      </c>
      <c r="V194" s="63">
        <f t="shared" si="1"/>
        <v>2.3884207098664927</v>
      </c>
      <c r="W194" s="63">
        <f>IF(V194&lt;=0,'1º Perfil de consumo'!$N$16/V194,'1º Perfil de consumo'!$N$16*V194)</f>
        <v>3.0013223205994284</v>
      </c>
      <c r="X194" s="64">
        <f t="shared" si="2"/>
        <v>3.0013223205994284</v>
      </c>
      <c r="Y194" s="65">
        <f t="shared" si="3"/>
        <v>62.639057028187622</v>
      </c>
      <c r="Z194" s="62">
        <f>S194*'1º Perfil de consumo'!$N$9/'2º Calculadora de Banda (beta)'!Y194</f>
        <v>2268.9996743731676</v>
      </c>
      <c r="AA194" s="66">
        <f>Z194/'1º Perfil de consumo'!$N$9</f>
        <v>3.0013223205994279</v>
      </c>
    </row>
    <row r="195" spans="1:27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62">
        <v>189</v>
      </c>
      <c r="T195" s="63">
        <f>IF('1º Perfil de consumo'!$N$23=0,0,((IF(S195&lt;'1º Perfil de consumo'!$N$23,(-('1º Perfil de consumo'!$N$23/S195)),S195/'1º Perfil de consumo'!$N$23))))</f>
        <v>46.526864213611198</v>
      </c>
      <c r="U195" s="63">
        <f t="shared" si="0"/>
        <v>1.3958059264083358</v>
      </c>
      <c r="V195" s="63">
        <f t="shared" si="1"/>
        <v>2.395805926408336</v>
      </c>
      <c r="W195" s="63">
        <f>IF(V195&lt;=0,'1º Perfil de consumo'!$N$16/V195,'1º Perfil de consumo'!$N$16*V195)</f>
        <v>3.01060268530148</v>
      </c>
      <c r="X195" s="64">
        <f t="shared" si="2"/>
        <v>3.01060268530148</v>
      </c>
      <c r="Y195" s="65">
        <f t="shared" si="3"/>
        <v>62.778127755862826</v>
      </c>
      <c r="Z195" s="62">
        <f>S195*'1º Perfil de consumo'!$N$9/'2º Calculadora de Banda (beta)'!Y195</f>
        <v>2276.0156300879189</v>
      </c>
      <c r="AA195" s="66">
        <f>Z195/'1º Perfil de consumo'!$N$9</f>
        <v>3.01060268530148</v>
      </c>
    </row>
    <row r="196" spans="1:27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62">
        <v>190</v>
      </c>
      <c r="T196" s="63">
        <f>IF('1º Perfil de consumo'!$N$23=0,0,((IF(S196&lt;'1º Perfil de consumo'!$N$23,(-('1º Perfil de consumo'!$N$23/S196)),S196/'1º Perfil de consumo'!$N$23))))</f>
        <v>46.773038098339299</v>
      </c>
      <c r="U196" s="63">
        <f t="shared" si="0"/>
        <v>1.4031911429501789</v>
      </c>
      <c r="V196" s="63">
        <f t="shared" si="1"/>
        <v>2.4031911429501789</v>
      </c>
      <c r="W196" s="63">
        <f>IF(V196&lt;=0,'1º Perfil de consumo'!$N$16/V196,'1º Perfil de consumo'!$N$16*V196)</f>
        <v>3.0198830500035316</v>
      </c>
      <c r="X196" s="64">
        <f t="shared" si="2"/>
        <v>3.0198830500035316</v>
      </c>
      <c r="Y196" s="65">
        <f t="shared" si="3"/>
        <v>62.916343730522215</v>
      </c>
      <c r="Z196" s="62">
        <f>S196*'1º Perfil de consumo'!$N$9/'2º Calculadora de Banda (beta)'!Y196</f>
        <v>2283.0315858026697</v>
      </c>
      <c r="AA196" s="66">
        <f>Z196/'1º Perfil de consumo'!$N$9</f>
        <v>3.0198830500035312</v>
      </c>
    </row>
    <row r="197" spans="1:2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62">
        <v>191</v>
      </c>
      <c r="T197" s="63">
        <f>IF('1º Perfil de consumo'!$N$23=0,0,((IF(S197&lt;'1º Perfil de consumo'!$N$23,(-('1º Perfil de consumo'!$N$23/S197)),S197/'1º Perfil de consumo'!$N$23))))</f>
        <v>47.0192119830674</v>
      </c>
      <c r="U197" s="63">
        <f t="shared" si="0"/>
        <v>1.410576359492022</v>
      </c>
      <c r="V197" s="63">
        <f t="shared" si="1"/>
        <v>2.4105763594920218</v>
      </c>
      <c r="W197" s="63">
        <f>IF(V197&lt;=0,'1º Perfil de consumo'!$N$16/V197,'1º Perfil de consumo'!$N$16*V197)</f>
        <v>3.0291634147055828</v>
      </c>
      <c r="X197" s="64">
        <f t="shared" si="2"/>
        <v>3.0291634147055828</v>
      </c>
      <c r="Y197" s="65">
        <f t="shared" si="3"/>
        <v>63.053712808215764</v>
      </c>
      <c r="Z197" s="62">
        <f>S197*'1º Perfil de consumo'!$N$9/'2º Calculadora de Banda (beta)'!Y197</f>
        <v>2290.0475415174205</v>
      </c>
      <c r="AA197" s="66">
        <f>Z197/'1º Perfil de consumo'!$N$9</f>
        <v>3.0291634147055828</v>
      </c>
    </row>
    <row r="198" spans="1:27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62">
        <v>192</v>
      </c>
      <c r="T198" s="63">
        <f>IF('1º Perfil de consumo'!$N$23=0,0,((IF(S198&lt;'1º Perfil de consumo'!$N$23,(-('1º Perfil de consumo'!$N$23/S198)),S198/'1º Perfil de consumo'!$N$23))))</f>
        <v>47.265385867795501</v>
      </c>
      <c r="U198" s="63">
        <f t="shared" si="0"/>
        <v>1.4179615760338651</v>
      </c>
      <c r="V198" s="63">
        <f t="shared" si="1"/>
        <v>2.4179615760338651</v>
      </c>
      <c r="W198" s="63">
        <f>IF(V198&lt;=0,'1º Perfil de consumo'!$N$16/V198,'1º Perfil de consumo'!$N$16*V198)</f>
        <v>3.0384437794076344</v>
      </c>
      <c r="X198" s="64">
        <f t="shared" si="2"/>
        <v>3.0384437794076344</v>
      </c>
      <c r="Y198" s="65">
        <f t="shared" si="3"/>
        <v>63.190242749014011</v>
      </c>
      <c r="Z198" s="62">
        <f>S198*'1º Perfil de consumo'!$N$9/'2º Calculadora de Banda (beta)'!Y198</f>
        <v>2297.0634972321718</v>
      </c>
      <c r="AA198" s="66">
        <f>Z198/'1º Perfil de consumo'!$N$9</f>
        <v>3.0384437794076349</v>
      </c>
    </row>
    <row r="199" spans="1:27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62">
        <v>193</v>
      </c>
      <c r="T199" s="63">
        <f>IF('1º Perfil de consumo'!$N$23=0,0,((IF(S199&lt;'1º Perfil de consumo'!$N$23,(-('1º Perfil de consumo'!$N$23/S199)),S199/'1º Perfil de consumo'!$N$23))))</f>
        <v>47.511559752523603</v>
      </c>
      <c r="U199" s="63">
        <f t="shared" si="0"/>
        <v>1.425346792575708</v>
      </c>
      <c r="V199" s="63">
        <f t="shared" si="1"/>
        <v>2.425346792575708</v>
      </c>
      <c r="W199" s="63">
        <f>IF(V199&lt;=0,'1º Perfil de consumo'!$N$16/V199,'1º Perfil de consumo'!$N$16*V199)</f>
        <v>3.0477241441096856</v>
      </c>
      <c r="X199" s="64">
        <f t="shared" si="2"/>
        <v>3.0477241441096856</v>
      </c>
      <c r="Y199" s="65">
        <f t="shared" si="3"/>
        <v>63.325941218469431</v>
      </c>
      <c r="Z199" s="62">
        <f>S199*'1º Perfil de consumo'!$N$9/'2º Calculadora de Banda (beta)'!Y199</f>
        <v>2304.0794529469222</v>
      </c>
      <c r="AA199" s="66">
        <f>Z199/'1º Perfil de consumo'!$N$9</f>
        <v>3.0477241441096856</v>
      </c>
    </row>
    <row r="200" spans="1:27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62">
        <v>194</v>
      </c>
      <c r="T200" s="63">
        <f>IF('1º Perfil de consumo'!$N$23=0,0,((IF(S200&lt;'1º Perfil de consumo'!$N$23,(-('1º Perfil de consumo'!$N$23/S200)),S200/'1º Perfil de consumo'!$N$23))))</f>
        <v>47.757733637251704</v>
      </c>
      <c r="U200" s="63">
        <f t="shared" si="0"/>
        <v>1.4327320091175511</v>
      </c>
      <c r="V200" s="63">
        <f t="shared" si="1"/>
        <v>2.4327320091175508</v>
      </c>
      <c r="W200" s="63">
        <f>IF(V200&lt;=0,'1º Perfil de consumo'!$N$16/V200,'1º Perfil de consumo'!$N$16*V200)</f>
        <v>3.0570045088117368</v>
      </c>
      <c r="X200" s="64">
        <f t="shared" si="2"/>
        <v>3.0570045088117368</v>
      </c>
      <c r="Y200" s="65">
        <f t="shared" si="3"/>
        <v>63.460815789051011</v>
      </c>
      <c r="Z200" s="62">
        <f>S200*'1º Perfil de consumo'!$N$9/'2º Calculadora de Banda (beta)'!Y200</f>
        <v>2311.095408661673</v>
      </c>
      <c r="AA200" s="66">
        <f>Z200/'1º Perfil de consumo'!$N$9</f>
        <v>3.0570045088117368</v>
      </c>
    </row>
    <row r="201" spans="1:27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62">
        <v>195</v>
      </c>
      <c r="T201" s="63">
        <f>IF('1º Perfil de consumo'!$N$23=0,0,((IF(S201&lt;'1º Perfil de consumo'!$N$23,(-('1º Perfil de consumo'!$N$23/S201)),S201/'1º Perfil de consumo'!$N$23))))</f>
        <v>48.003907521979805</v>
      </c>
      <c r="U201" s="63">
        <f t="shared" si="0"/>
        <v>1.4401172256593942</v>
      </c>
      <c r="V201" s="63">
        <f t="shared" si="1"/>
        <v>2.4401172256593942</v>
      </c>
      <c r="W201" s="63">
        <f>IF(V201&lt;=0,'1º Perfil de consumo'!$N$16/V201,'1º Perfil de consumo'!$N$16*V201)</f>
        <v>3.0662848735137889</v>
      </c>
      <c r="X201" s="64">
        <f t="shared" si="2"/>
        <v>3.0662848735137889</v>
      </c>
      <c r="Y201" s="65">
        <f t="shared" si="3"/>
        <v>63.59487394155294</v>
      </c>
      <c r="Z201" s="62">
        <f>S201*'1º Perfil de consumo'!$N$9/'2º Calculadora de Banda (beta)'!Y201</f>
        <v>2318.1113643764243</v>
      </c>
      <c r="AA201" s="66">
        <f>Z201/'1º Perfil de consumo'!$N$9</f>
        <v>3.0662848735137889</v>
      </c>
    </row>
    <row r="202" spans="1:27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62">
        <v>196</v>
      </c>
      <c r="T202" s="63">
        <f>IF('1º Perfil de consumo'!$N$23=0,0,((IF(S202&lt;'1º Perfil de consumo'!$N$23,(-('1º Perfil de consumo'!$N$23/S202)),S202/'1º Perfil de consumo'!$N$23))))</f>
        <v>48.250081406707906</v>
      </c>
      <c r="U202" s="63">
        <f t="shared" si="0"/>
        <v>1.447502442201237</v>
      </c>
      <c r="V202" s="63">
        <f t="shared" si="1"/>
        <v>2.447502442201237</v>
      </c>
      <c r="W202" s="63">
        <f>IF(V202&lt;=0,'1º Perfil de consumo'!$N$16/V202,'1º Perfil de consumo'!$N$16*V202)</f>
        <v>3.07556523821584</v>
      </c>
      <c r="X202" s="64">
        <f t="shared" si="2"/>
        <v>3.07556523821584</v>
      </c>
      <c r="Y202" s="65">
        <f t="shared" si="3"/>
        <v>63.72812306647775</v>
      </c>
      <c r="Z202" s="62">
        <f>S202*'1º Perfil de consumo'!$N$9/'2º Calculadora de Banda (beta)'!Y202</f>
        <v>2325.1273200911751</v>
      </c>
      <c r="AA202" s="66">
        <f>Z202/'1º Perfil de consumo'!$N$9</f>
        <v>3.07556523821584</v>
      </c>
    </row>
    <row r="203" spans="1:27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62">
        <v>197</v>
      </c>
      <c r="T203" s="63">
        <f>IF('1º Perfil de consumo'!$N$23=0,0,((IF(S203&lt;'1º Perfil de consumo'!$N$23,(-('1º Perfil de consumo'!$N$23/S203)),S203/'1º Perfil de consumo'!$N$23))))</f>
        <v>48.496255291436007</v>
      </c>
      <c r="U203" s="63">
        <f t="shared" si="0"/>
        <v>1.4548876587430801</v>
      </c>
      <c r="V203" s="63">
        <f t="shared" si="1"/>
        <v>2.4548876587430799</v>
      </c>
      <c r="W203" s="63">
        <f>IF(V203&lt;=0,'1º Perfil de consumo'!$N$16/V203,'1º Perfil de consumo'!$N$16*V203)</f>
        <v>3.0848456029178912</v>
      </c>
      <c r="X203" s="64">
        <f t="shared" si="2"/>
        <v>3.0848456029178912</v>
      </c>
      <c r="Y203" s="65">
        <f t="shared" si="3"/>
        <v>63.860570465394382</v>
      </c>
      <c r="Z203" s="62">
        <f>S203*'1º Perfil de consumo'!$N$9/'2º Calculadora de Banda (beta)'!Y203</f>
        <v>2332.1432758059254</v>
      </c>
      <c r="AA203" s="66">
        <f>Z203/'1º Perfil de consumo'!$N$9</f>
        <v>3.0848456029178908</v>
      </c>
    </row>
    <row r="204" spans="1:27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62">
        <v>198</v>
      </c>
      <c r="T204" s="63">
        <f>IF('1º Perfil de consumo'!$N$23=0,0,((IF(S204&lt;'1º Perfil de consumo'!$N$23,(-('1º Perfil de consumo'!$N$23/S204)),S204/'1º Perfil de consumo'!$N$23))))</f>
        <v>48.742429176164109</v>
      </c>
      <c r="U204" s="63">
        <f t="shared" si="0"/>
        <v>1.4622728752849232</v>
      </c>
      <c r="V204" s="63">
        <f t="shared" si="1"/>
        <v>2.4622728752849232</v>
      </c>
      <c r="W204" s="63">
        <f>IF(V204&lt;=0,'1º Perfil de consumo'!$N$16/V204,'1º Perfil de consumo'!$N$16*V204)</f>
        <v>3.0941259676199429</v>
      </c>
      <c r="X204" s="64">
        <f t="shared" si="2"/>
        <v>3.0941259676199429</v>
      </c>
      <c r="Y204" s="65">
        <f t="shared" si="3"/>
        <v>63.992223352271964</v>
      </c>
      <c r="Z204" s="62">
        <f>S204*'1º Perfil de consumo'!$N$9/'2º Calculadora de Banda (beta)'!Y204</f>
        <v>2339.1592315206767</v>
      </c>
      <c r="AA204" s="66">
        <f>Z204/'1º Perfil de consumo'!$N$9</f>
        <v>3.0941259676199429</v>
      </c>
    </row>
    <row r="205" spans="1:27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62">
        <v>199</v>
      </c>
      <c r="T205" s="63">
        <f>IF('1º Perfil de consumo'!$N$23=0,0,((IF(S205&lt;'1º Perfil de consumo'!$N$23,(-('1º Perfil de consumo'!$N$23/S205)),S205/'1º Perfil de consumo'!$N$23))))</f>
        <v>48.98860306089221</v>
      </c>
      <c r="U205" s="63">
        <f t="shared" si="0"/>
        <v>1.4696580918267663</v>
      </c>
      <c r="V205" s="63">
        <f t="shared" si="1"/>
        <v>2.4696580918267665</v>
      </c>
      <c r="W205" s="63">
        <f>IF(V205&lt;=0,'1º Perfil de consumo'!$N$16/V205,'1º Perfil de consumo'!$N$16*V205)</f>
        <v>3.1034063323219949</v>
      </c>
      <c r="X205" s="64">
        <f t="shared" si="2"/>
        <v>3.1034063323219949</v>
      </c>
      <c r="Y205" s="65">
        <f t="shared" si="3"/>
        <v>64.1230888547896</v>
      </c>
      <c r="Z205" s="62">
        <f>S205*'1º Perfil de consumo'!$N$9/'2º Calculadora de Banda (beta)'!Y205</f>
        <v>2346.1751872354284</v>
      </c>
      <c r="AA205" s="66">
        <f>Z205/'1º Perfil de consumo'!$N$9</f>
        <v>3.1034063323219954</v>
      </c>
    </row>
    <row r="206" spans="1:27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62">
        <v>200</v>
      </c>
      <c r="T206" s="63">
        <f>IF('1º Perfil de consumo'!$N$23=0,0,((IF(S206&lt;'1º Perfil de consumo'!$N$23,(-('1º Perfil de consumo'!$N$23/S206)),S206/'1º Perfil de consumo'!$N$23))))</f>
        <v>49.234776945620318</v>
      </c>
      <c r="U206" s="63">
        <f t="shared" si="0"/>
        <v>1.4770433083686094</v>
      </c>
      <c r="V206" s="63">
        <f t="shared" si="1"/>
        <v>2.4770433083686094</v>
      </c>
      <c r="W206" s="63">
        <f>IF(V206&lt;=0,'1º Perfil de consumo'!$N$16/V206,'1º Perfil de consumo'!$N$16*V206)</f>
        <v>3.1126866970240461</v>
      </c>
      <c r="X206" s="64">
        <f t="shared" si="2"/>
        <v>3.1126866970240461</v>
      </c>
      <c r="Y206" s="65">
        <f t="shared" si="3"/>
        <v>64.253174015622733</v>
      </c>
      <c r="Z206" s="62">
        <f>S206*'1º Perfil de consumo'!$N$9/'2º Calculadora de Banda (beta)'!Y206</f>
        <v>2353.1911429501788</v>
      </c>
      <c r="AA206" s="66">
        <f>Z206/'1º Perfil de consumo'!$N$9</f>
        <v>3.1126866970240461</v>
      </c>
    </row>
    <row r="207" spans="1:2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62">
        <v>201</v>
      </c>
      <c r="T207" s="63">
        <f>IF('1º Perfil de consumo'!$N$23=0,0,((IF(S207&lt;'1º Perfil de consumo'!$N$23,(-('1º Perfil de consumo'!$N$23/S207)),S207/'1º Perfil de consumo'!$N$23))))</f>
        <v>49.480950830348419</v>
      </c>
      <c r="U207" s="63">
        <f t="shared" si="0"/>
        <v>1.4844285249104525</v>
      </c>
      <c r="V207" s="63">
        <f t="shared" si="1"/>
        <v>2.4844285249104523</v>
      </c>
      <c r="W207" s="63">
        <f>IF(V207&lt;=0,'1º Perfil de consumo'!$N$16/V207,'1º Perfil de consumo'!$N$16*V207)</f>
        <v>3.1219670617260973</v>
      </c>
      <c r="X207" s="64">
        <f t="shared" si="2"/>
        <v>3.1219670617260973</v>
      </c>
      <c r="Y207" s="65">
        <f t="shared" si="3"/>
        <v>64.382485793706479</v>
      </c>
      <c r="Z207" s="62">
        <f>S207*'1º Perfil de consumo'!$N$9/'2º Calculadora de Banda (beta)'!Y207</f>
        <v>2360.2070986649292</v>
      </c>
      <c r="AA207" s="66">
        <f>Z207/'1º Perfil de consumo'!$N$9</f>
        <v>3.1219670617260968</v>
      </c>
    </row>
    <row r="208" spans="1:27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62">
        <v>202</v>
      </c>
      <c r="T208" s="63">
        <f>IF('1º Perfil de consumo'!$N$23=0,0,((IF(S208&lt;'1º Perfil de consumo'!$N$23,(-('1º Perfil de consumo'!$N$23/S208)),S208/'1º Perfil de consumo'!$N$23))))</f>
        <v>49.727124715076521</v>
      </c>
      <c r="U208" s="63">
        <f t="shared" si="0"/>
        <v>1.4918137414522956</v>
      </c>
      <c r="V208" s="63">
        <f t="shared" si="1"/>
        <v>2.4918137414522956</v>
      </c>
      <c r="W208" s="63">
        <f>IF(V208&lt;=0,'1º Perfil de consumo'!$N$16/V208,'1º Perfil de consumo'!$N$16*V208)</f>
        <v>3.1312474264281489</v>
      </c>
      <c r="X208" s="64">
        <f t="shared" si="2"/>
        <v>3.1312474264281489</v>
      </c>
      <c r="Y208" s="65">
        <f t="shared" si="3"/>
        <v>64.511031065476615</v>
      </c>
      <c r="Z208" s="62">
        <f>S208*'1º Perfil de consumo'!$N$9/'2º Calculadora de Banda (beta)'!Y208</f>
        <v>2367.2230543796804</v>
      </c>
      <c r="AA208" s="66">
        <f>Z208/'1º Perfil de consumo'!$N$9</f>
        <v>3.1312474264281489</v>
      </c>
    </row>
    <row r="209" spans="1:27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62">
        <v>203</v>
      </c>
      <c r="T209" s="63">
        <f>IF('1º Perfil de consumo'!$N$23=0,0,((IF(S209&lt;'1º Perfil de consumo'!$N$23,(-('1º Perfil de consumo'!$N$23/S209)),S209/'1º Perfil de consumo'!$N$23))))</f>
        <v>49.973298599804622</v>
      </c>
      <c r="U209" s="63">
        <f t="shared" si="0"/>
        <v>1.4991989579941385</v>
      </c>
      <c r="V209" s="63">
        <f t="shared" si="1"/>
        <v>2.4991989579941385</v>
      </c>
      <c r="W209" s="63">
        <f>IF(V209&lt;=0,'1º Perfil de consumo'!$N$16/V209,'1º Perfil de consumo'!$N$16*V209)</f>
        <v>3.1405277911302001</v>
      </c>
      <c r="X209" s="64">
        <f t="shared" si="2"/>
        <v>3.1405277911302001</v>
      </c>
      <c r="Y209" s="65">
        <f t="shared" si="3"/>
        <v>64.63881662608857</v>
      </c>
      <c r="Z209" s="62">
        <f>S209*'1º Perfil de consumo'!$N$9/'2º Calculadora de Banda (beta)'!Y209</f>
        <v>2374.2390100944313</v>
      </c>
      <c r="AA209" s="66">
        <f>Z209/'1º Perfil de consumo'!$N$9</f>
        <v>3.1405277911302001</v>
      </c>
    </row>
    <row r="210" spans="1:27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62">
        <v>204</v>
      </c>
      <c r="T210" s="63">
        <f>IF('1º Perfil de consumo'!$N$23=0,0,((IF(S210&lt;'1º Perfil de consumo'!$N$23,(-('1º Perfil de consumo'!$N$23/S210)),S210/'1º Perfil de consumo'!$N$23))))</f>
        <v>50.219472484532723</v>
      </c>
      <c r="U210" s="63">
        <f t="shared" si="0"/>
        <v>1.5065841745359816</v>
      </c>
      <c r="V210" s="63">
        <f t="shared" si="1"/>
        <v>2.5065841745359814</v>
      </c>
      <c r="W210" s="63">
        <f>IF(V210&lt;=0,'1º Perfil de consumo'!$N$16/V210,'1º Perfil de consumo'!$N$16*V210)</f>
        <v>3.1498081558322513</v>
      </c>
      <c r="X210" s="64">
        <f t="shared" si="2"/>
        <v>3.1498081558322513</v>
      </c>
      <c r="Y210" s="65">
        <f t="shared" si="3"/>
        <v>64.765849190614773</v>
      </c>
      <c r="Z210" s="62">
        <f>S210*'1º Perfil de consumo'!$N$9/'2º Calculadora de Banda (beta)'!Y210</f>
        <v>2381.2549658091816</v>
      </c>
      <c r="AA210" s="66">
        <f>Z210/'1º Perfil de consumo'!$N$9</f>
        <v>3.1498081558322508</v>
      </c>
    </row>
    <row r="211" spans="1:27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62">
        <v>205</v>
      </c>
      <c r="T211" s="63">
        <f>IF('1º Perfil de consumo'!$N$23=0,0,((IF(S211&lt;'1º Perfil de consumo'!$N$23,(-('1º Perfil de consumo'!$N$23/S211)),S211/'1º Perfil de consumo'!$N$23))))</f>
        <v>50.465646369260824</v>
      </c>
      <c r="U211" s="63">
        <f t="shared" si="0"/>
        <v>1.5139693910778247</v>
      </c>
      <c r="V211" s="63">
        <f t="shared" si="1"/>
        <v>2.5139693910778247</v>
      </c>
      <c r="W211" s="63">
        <f>IF(V211&lt;=0,'1º Perfil de consumo'!$N$16/V211,'1º Perfil de consumo'!$N$16*V211)</f>
        <v>3.1590885205343033</v>
      </c>
      <c r="X211" s="64">
        <f t="shared" si="2"/>
        <v>3.1590885205343033</v>
      </c>
      <c r="Y211" s="65">
        <f t="shared" si="3"/>
        <v>64.892135395220876</v>
      </c>
      <c r="Z211" s="62">
        <f>S211*'1º Perfil de consumo'!$N$9/'2º Calculadora de Banda (beta)'!Y211</f>
        <v>2388.2709215239333</v>
      </c>
      <c r="AA211" s="66">
        <f>Z211/'1º Perfil de consumo'!$N$9</f>
        <v>3.1590885205343033</v>
      </c>
    </row>
    <row r="212" spans="1:27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62">
        <v>206</v>
      </c>
      <c r="T212" s="63">
        <f>IF('1º Perfil de consumo'!$N$23=0,0,((IF(S212&lt;'1º Perfil de consumo'!$N$23,(-('1º Perfil de consumo'!$N$23/S212)),S212/'1º Perfil de consumo'!$N$23))))</f>
        <v>50.711820253988925</v>
      </c>
      <c r="U212" s="63">
        <f t="shared" si="0"/>
        <v>1.5213546076196678</v>
      </c>
      <c r="V212" s="63">
        <f t="shared" si="1"/>
        <v>2.521354607619668</v>
      </c>
      <c r="W212" s="63">
        <f>IF(V212&lt;=0,'1º Perfil de consumo'!$N$16/V212,'1º Perfil de consumo'!$N$16*V212)</f>
        <v>3.168368885236355</v>
      </c>
      <c r="X212" s="64">
        <f t="shared" si="2"/>
        <v>3.168368885236355</v>
      </c>
      <c r="Y212" s="65">
        <f t="shared" si="3"/>
        <v>65.017681798321519</v>
      </c>
      <c r="Z212" s="62">
        <f>S212*'1º Perfil de consumo'!$N$9/'2º Calculadora de Banda (beta)'!Y212</f>
        <v>2395.2868772386846</v>
      </c>
      <c r="AA212" s="66">
        <f>Z212/'1º Perfil de consumo'!$N$9</f>
        <v>3.1683688852363554</v>
      </c>
    </row>
    <row r="213" spans="1:27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62">
        <v>207</v>
      </c>
      <c r="T213" s="63">
        <f>IF('1º Perfil de consumo'!$N$23=0,0,((IF(S213&lt;'1º Perfil de consumo'!$N$23,(-('1º Perfil de consumo'!$N$23/S213)),S213/'1º Perfil de consumo'!$N$23))))</f>
        <v>50.957994138717027</v>
      </c>
      <c r="U213" s="63">
        <f t="shared" si="0"/>
        <v>1.5287398241615107</v>
      </c>
      <c r="V213" s="63">
        <f t="shared" si="1"/>
        <v>2.5287398241615104</v>
      </c>
      <c r="W213" s="63">
        <f>IF(V213&lt;=0,'1º Perfil de consumo'!$N$16/V213,'1º Perfil de consumo'!$N$16*V213)</f>
        <v>3.1776492499384057</v>
      </c>
      <c r="X213" s="64">
        <f t="shared" si="2"/>
        <v>3.1776492499384057</v>
      </c>
      <c r="Y213" s="65">
        <f t="shared" si="3"/>
        <v>65.142494881715592</v>
      </c>
      <c r="Z213" s="62">
        <f>S213*'1º Perfil de consumo'!$N$9/'2º Calculadora de Banda (beta)'!Y213</f>
        <v>2402.302832953435</v>
      </c>
      <c r="AA213" s="66">
        <f>Z213/'1º Perfil de consumo'!$N$9</f>
        <v>3.1776492499384061</v>
      </c>
    </row>
    <row r="214" spans="1:27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62">
        <v>208</v>
      </c>
      <c r="T214" s="63">
        <f>IF('1º Perfil de consumo'!$N$23=0,0,((IF(S214&lt;'1º Perfil de consumo'!$N$23,(-('1º Perfil de consumo'!$N$23/S214)),S214/'1º Perfil de consumo'!$N$23))))</f>
        <v>51.204168023445128</v>
      </c>
      <c r="U214" s="63">
        <f t="shared" si="0"/>
        <v>1.5361250407033538</v>
      </c>
      <c r="V214" s="63">
        <f t="shared" si="1"/>
        <v>2.5361250407033538</v>
      </c>
      <c r="W214" s="63">
        <f>IF(V214&lt;=0,'1º Perfil de consumo'!$N$16/V214,'1º Perfil de consumo'!$N$16*V214)</f>
        <v>3.1869296146404573</v>
      </c>
      <c r="X214" s="64">
        <f t="shared" si="2"/>
        <v>3.1869296146404573</v>
      </c>
      <c r="Y214" s="65">
        <f t="shared" si="3"/>
        <v>65.266581051701735</v>
      </c>
      <c r="Z214" s="62">
        <f>S214*'1º Perfil de consumo'!$N$9/'2º Calculadora de Banda (beta)'!Y214</f>
        <v>2409.3187886681858</v>
      </c>
      <c r="AA214" s="66">
        <f>Z214/'1º Perfil de consumo'!$N$9</f>
        <v>3.1869296146404573</v>
      </c>
    </row>
    <row r="215" spans="1:27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62">
        <v>209</v>
      </c>
      <c r="T215" s="63">
        <f>IF('1º Perfil de consumo'!$N$23=0,0,((IF(S215&lt;'1º Perfil de consumo'!$N$23,(-('1º Perfil de consumo'!$N$23/S215)),S215/'1º Perfil de consumo'!$N$23))))</f>
        <v>51.450341908173229</v>
      </c>
      <c r="U215" s="63">
        <f t="shared" si="0"/>
        <v>1.5435102572451969</v>
      </c>
      <c r="V215" s="63">
        <f t="shared" si="1"/>
        <v>2.5435102572451971</v>
      </c>
      <c r="W215" s="63">
        <f>IF(V215&lt;=0,'1º Perfil de consumo'!$N$16/V215,'1º Perfil de consumo'!$N$16*V215)</f>
        <v>3.1962099793425094</v>
      </c>
      <c r="X215" s="64">
        <f t="shared" si="2"/>
        <v>3.1962099793425094</v>
      </c>
      <c r="Y215" s="65">
        <f t="shared" si="3"/>
        <v>65.389946640174529</v>
      </c>
      <c r="Z215" s="62">
        <f>S215*'1º Perfil de consumo'!$N$9/'2º Calculadora de Banda (beta)'!Y215</f>
        <v>2416.3347443829371</v>
      </c>
      <c r="AA215" s="66">
        <f>Z215/'1º Perfil de consumo'!$N$9</f>
        <v>3.1962099793425094</v>
      </c>
    </row>
    <row r="216" spans="1:27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62">
        <v>210</v>
      </c>
      <c r="T216" s="63">
        <f>IF('1º Perfil de consumo'!$N$23=0,0,((IF(S216&lt;'1º Perfil de consumo'!$N$23,(-('1º Perfil de consumo'!$N$23/S216)),S216/'1º Perfil de consumo'!$N$23))))</f>
        <v>51.69651579290133</v>
      </c>
      <c r="U216" s="63">
        <f t="shared" si="0"/>
        <v>1.55089547378704</v>
      </c>
      <c r="V216" s="63">
        <f t="shared" si="1"/>
        <v>2.55089547378704</v>
      </c>
      <c r="W216" s="63">
        <f>IF(V216&lt;=0,'1º Perfil de consumo'!$N$16/V216,'1º Perfil de consumo'!$N$16*V216)</f>
        <v>3.2054903440445606</v>
      </c>
      <c r="X216" s="64">
        <f t="shared" si="2"/>
        <v>3.2054903440445606</v>
      </c>
      <c r="Y216" s="65">
        <f t="shared" si="3"/>
        <v>65.512597905701483</v>
      </c>
      <c r="Z216" s="62">
        <f>S216*'1º Perfil de consumo'!$N$9/'2º Calculadora de Banda (beta)'!Y216</f>
        <v>2423.3507000976879</v>
      </c>
      <c r="AA216" s="66">
        <f>Z216/'1º Perfil de consumo'!$N$9</f>
        <v>3.2054903440445606</v>
      </c>
    </row>
    <row r="217" spans="1:2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62">
        <v>211</v>
      </c>
      <c r="T217" s="63">
        <f>IF('1º Perfil de consumo'!$N$23=0,0,((IF(S217&lt;'1º Perfil de consumo'!$N$23,(-('1º Perfil de consumo'!$N$23/S217)),S217/'1º Perfil de consumo'!$N$23))))</f>
        <v>51.942689677629431</v>
      </c>
      <c r="U217" s="63">
        <f t="shared" si="0"/>
        <v>1.5582806903288828</v>
      </c>
      <c r="V217" s="63">
        <f t="shared" si="1"/>
        <v>2.5582806903288828</v>
      </c>
      <c r="W217" s="63">
        <f>IF(V217&lt;=0,'1º Perfil de consumo'!$N$16/V217,'1º Perfil de consumo'!$N$16*V217)</f>
        <v>3.2147707087466117</v>
      </c>
      <c r="X217" s="64">
        <f t="shared" si="2"/>
        <v>3.2147707087466117</v>
      </c>
      <c r="Y217" s="65">
        <f t="shared" si="3"/>
        <v>65.63454103458146</v>
      </c>
      <c r="Z217" s="62">
        <f>S217*'1º Perfil de consumo'!$N$9/'2º Calculadora de Banda (beta)'!Y217</f>
        <v>2430.3666558124382</v>
      </c>
      <c r="AA217" s="66">
        <f>Z217/'1º Perfil de consumo'!$N$9</f>
        <v>3.2147707087466113</v>
      </c>
    </row>
    <row r="218" spans="1:27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62">
        <v>212</v>
      </c>
      <c r="T218" s="63">
        <f>IF('1º Perfil de consumo'!$N$23=0,0,((IF(S218&lt;'1º Perfil de consumo'!$N$23,(-('1º Perfil de consumo'!$N$23/S218)),S218/'1º Perfil de consumo'!$N$23))))</f>
        <v>52.188863562357533</v>
      </c>
      <c r="U218" s="63">
        <f t="shared" si="0"/>
        <v>1.5656659068707259</v>
      </c>
      <c r="V218" s="63">
        <f t="shared" si="1"/>
        <v>2.5656659068707262</v>
      </c>
      <c r="W218" s="63">
        <f>IF(V218&lt;=0,'1º Perfil de consumo'!$N$16/V218,'1º Perfil de consumo'!$N$16*V218)</f>
        <v>3.2240510734486634</v>
      </c>
      <c r="X218" s="64">
        <f t="shared" si="2"/>
        <v>3.2240510734486634</v>
      </c>
      <c r="Y218" s="65">
        <f t="shared" si="3"/>
        <v>65.755782141884751</v>
      </c>
      <c r="Z218" s="62">
        <f>S218*'1º Perfil de consumo'!$N$9/'2º Calculadora de Banda (beta)'!Y218</f>
        <v>2437.3826115271895</v>
      </c>
      <c r="AA218" s="66">
        <f>Z218/'1º Perfil de consumo'!$N$9</f>
        <v>3.2240510734486634</v>
      </c>
    </row>
    <row r="219" spans="1:27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62">
        <v>213</v>
      </c>
      <c r="T219" s="63">
        <f>IF('1º Perfil de consumo'!$N$23=0,0,((IF(S219&lt;'1º Perfil de consumo'!$N$23,(-('1º Perfil de consumo'!$N$23/S219)),S219/'1º Perfil de consumo'!$N$23))))</f>
        <v>52.435037447085634</v>
      </c>
      <c r="U219" s="63">
        <f t="shared" si="0"/>
        <v>1.573051123412569</v>
      </c>
      <c r="V219" s="63">
        <f t="shared" si="1"/>
        <v>2.573051123412569</v>
      </c>
      <c r="W219" s="63">
        <f>IF(V219&lt;=0,'1º Perfil de consumo'!$N$16/V219,'1º Perfil de consumo'!$N$16*V219)</f>
        <v>3.233331438150715</v>
      </c>
      <c r="X219" s="64">
        <f t="shared" si="2"/>
        <v>3.233331438150715</v>
      </c>
      <c r="Y219" s="65">
        <f t="shared" si="3"/>
        <v>65.876327272475379</v>
      </c>
      <c r="Z219" s="62">
        <f>S219*'1º Perfil de consumo'!$N$9/'2º Calculadora de Banda (beta)'!Y219</f>
        <v>2444.3985672419408</v>
      </c>
      <c r="AA219" s="66">
        <f>Z219/'1º Perfil de consumo'!$N$9</f>
        <v>3.2333314381507154</v>
      </c>
    </row>
    <row r="220" spans="1:27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62">
        <v>214</v>
      </c>
      <c r="T220" s="63">
        <f>IF('1º Perfil de consumo'!$N$23=0,0,((IF(S220&lt;'1º Perfil de consumo'!$N$23,(-('1º Perfil de consumo'!$N$23/S220)),S220/'1º Perfil de consumo'!$N$23))))</f>
        <v>52.681211331813735</v>
      </c>
      <c r="U220" s="63">
        <f t="shared" si="0"/>
        <v>1.5804363399544119</v>
      </c>
      <c r="V220" s="63">
        <f t="shared" si="1"/>
        <v>2.5804363399544119</v>
      </c>
      <c r="W220" s="63">
        <f>IF(V220&lt;=0,'1º Perfil de consumo'!$N$16/V220,'1º Perfil de consumo'!$N$16*V220)</f>
        <v>3.2426118028527662</v>
      </c>
      <c r="X220" s="64">
        <f t="shared" si="2"/>
        <v>3.2426118028527662</v>
      </c>
      <c r="Y220" s="65">
        <f t="shared" si="3"/>
        <v>65.996182402015663</v>
      </c>
      <c r="Z220" s="62">
        <f>S220*'1º Perfil de consumo'!$N$9/'2º Calculadora de Banda (beta)'!Y220</f>
        <v>2451.4145229566911</v>
      </c>
      <c r="AA220" s="66">
        <f>Z220/'1º Perfil de consumo'!$N$9</f>
        <v>3.2426118028527662</v>
      </c>
    </row>
    <row r="221" spans="1:27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62">
        <v>215</v>
      </c>
      <c r="T221" s="63">
        <f>IF('1º Perfil de consumo'!$N$23=0,0,((IF(S221&lt;'1º Perfil de consumo'!$N$23,(-('1º Perfil de consumo'!$N$23/S221)),S221/'1º Perfil de consumo'!$N$23))))</f>
        <v>52.927385216541836</v>
      </c>
      <c r="U221" s="63">
        <f t="shared" si="0"/>
        <v>1.587821556496255</v>
      </c>
      <c r="V221" s="63">
        <f t="shared" si="1"/>
        <v>2.5878215564962552</v>
      </c>
      <c r="W221" s="63">
        <f>IF(V221&lt;=0,'1º Perfil de consumo'!$N$16/V221,'1º Perfil de consumo'!$N$16*V221)</f>
        <v>3.2518921675548178</v>
      </c>
      <c r="X221" s="64">
        <f t="shared" si="2"/>
        <v>3.2518921675548178</v>
      </c>
      <c r="Y221" s="65">
        <f t="shared" si="3"/>
        <v>66.115353437953658</v>
      </c>
      <c r="Z221" s="62">
        <f>S221*'1º Perfil de consumo'!$N$9/'2º Calculadora de Banda (beta)'!Y221</f>
        <v>2458.4304786714424</v>
      </c>
      <c r="AA221" s="66">
        <f>Z221/'1º Perfil de consumo'!$N$9</f>
        <v>3.2518921675548178</v>
      </c>
    </row>
    <row r="222" spans="1:27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62">
        <v>216</v>
      </c>
      <c r="T222" s="63">
        <f>IF('1º Perfil de consumo'!$N$23=0,0,((IF(S222&lt;'1º Perfil de consumo'!$N$23,(-('1º Perfil de consumo'!$N$23/S222)),S222/'1º Perfil de consumo'!$N$23))))</f>
        <v>53.173559101269937</v>
      </c>
      <c r="U222" s="63">
        <f t="shared" si="0"/>
        <v>1.5952067730380981</v>
      </c>
      <c r="V222" s="63">
        <f t="shared" si="1"/>
        <v>2.5952067730380981</v>
      </c>
      <c r="W222" s="63">
        <f>IF(V222&lt;=0,'1º Perfil de consumo'!$N$16/V222,'1º Perfil de consumo'!$N$16*V222)</f>
        <v>3.261172532256869</v>
      </c>
      <c r="X222" s="64">
        <f t="shared" si="2"/>
        <v>3.261172532256869</v>
      </c>
      <c r="Y222" s="65">
        <f t="shared" si="3"/>
        <v>66.233846220493859</v>
      </c>
      <c r="Z222" s="62">
        <f>S222*'1º Perfil de consumo'!$N$9/'2º Calculadora de Banda (beta)'!Y222</f>
        <v>2465.4464343861928</v>
      </c>
      <c r="AA222" s="66">
        <f>Z222/'1º Perfil de consumo'!$N$9</f>
        <v>3.2611725322568685</v>
      </c>
    </row>
    <row r="223" spans="1:27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62">
        <v>217</v>
      </c>
      <c r="T223" s="63">
        <f>IF('1º Perfil de consumo'!$N$23=0,0,((IF(S223&lt;'1º Perfil de consumo'!$N$23,(-('1º Perfil de consumo'!$N$23/S223)),S223/'1º Perfil de consumo'!$N$23))))</f>
        <v>53.419732985998039</v>
      </c>
      <c r="U223" s="63">
        <f t="shared" si="0"/>
        <v>1.6025919895799412</v>
      </c>
      <c r="V223" s="63">
        <f t="shared" si="1"/>
        <v>2.602591989579941</v>
      </c>
      <c r="W223" s="63">
        <f>IF(V223&lt;=0,'1º Perfil de consumo'!$N$16/V223,'1º Perfil de consumo'!$N$16*V223)</f>
        <v>3.2704528969589202</v>
      </c>
      <c r="X223" s="64">
        <f t="shared" si="2"/>
        <v>3.2704528969589202</v>
      </c>
      <c r="Y223" s="65">
        <f t="shared" si="3"/>
        <v>66.351666523551131</v>
      </c>
      <c r="Z223" s="62">
        <f>S223*'1º Perfil de consumo'!$N$9/'2º Calculadora de Banda (beta)'!Y223</f>
        <v>2472.4623901009436</v>
      </c>
      <c r="AA223" s="66">
        <f>Z223/'1º Perfil de consumo'!$N$9</f>
        <v>3.2704528969589202</v>
      </c>
    </row>
    <row r="224" spans="1:27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62">
        <v>218</v>
      </c>
      <c r="T224" s="63">
        <f>IF('1º Perfil de consumo'!$N$23=0,0,((IF(S224&lt;'1º Perfil de consumo'!$N$23,(-('1º Perfil de consumo'!$N$23/S224)),S224/'1º Perfil de consumo'!$N$23))))</f>
        <v>53.66590687072614</v>
      </c>
      <c r="U224" s="63">
        <f t="shared" si="0"/>
        <v>1.6099772061217841</v>
      </c>
      <c r="V224" s="63">
        <f t="shared" si="1"/>
        <v>2.6099772061217843</v>
      </c>
      <c r="W224" s="63">
        <f>IF(V224&lt;=0,'1º Perfil de consumo'!$N$16/V224,'1º Perfil de consumo'!$N$16*V224)</f>
        <v>3.2797332616609722</v>
      </c>
      <c r="X224" s="64">
        <f t="shared" si="2"/>
        <v>3.2797332616609722</v>
      </c>
      <c r="Y224" s="65">
        <f t="shared" si="3"/>
        <v>66.468820055688653</v>
      </c>
      <c r="Z224" s="62">
        <f>S224*'1º Perfil de consumo'!$N$9/'2º Calculadora de Banda (beta)'!Y224</f>
        <v>2479.4783458156953</v>
      </c>
      <c r="AA224" s="66">
        <f>Z224/'1º Perfil de consumo'!$N$9</f>
        <v>3.2797332616609727</v>
      </c>
    </row>
    <row r="225" spans="1:27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62">
        <v>219</v>
      </c>
      <c r="T225" s="63">
        <f>IF('1º Perfil de consumo'!$N$23=0,0,((IF(S225&lt;'1º Perfil de consumo'!$N$23,(-('1º Perfil de consumo'!$N$23/S225)),S225/'1º Perfil de consumo'!$N$23))))</f>
        <v>53.912080755454248</v>
      </c>
      <c r="U225" s="63">
        <f t="shared" si="0"/>
        <v>1.6173624226636274</v>
      </c>
      <c r="V225" s="63">
        <f t="shared" si="1"/>
        <v>2.6173624226636276</v>
      </c>
      <c r="W225" s="63">
        <f>IF(V225&lt;=0,'1º Perfil de consumo'!$N$16/V225,'1º Perfil de consumo'!$N$16*V225)</f>
        <v>3.2890136263630239</v>
      </c>
      <c r="X225" s="64">
        <f t="shared" si="2"/>
        <v>3.2890136263630239</v>
      </c>
      <c r="Y225" s="65">
        <f t="shared" si="3"/>
        <v>66.585312461039933</v>
      </c>
      <c r="Z225" s="62">
        <f>S225*'1º Perfil de consumo'!$N$9/'2º Calculadora de Banda (beta)'!Y225</f>
        <v>2486.4943015304461</v>
      </c>
      <c r="AA225" s="66">
        <f>Z225/'1º Perfil de consumo'!$N$9</f>
        <v>3.2890136263630239</v>
      </c>
    </row>
    <row r="226" spans="1:27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62">
        <v>220</v>
      </c>
      <c r="T226" s="63">
        <f>IF('1º Perfil de consumo'!$N$23=0,0,((IF(S226&lt;'1º Perfil de consumo'!$N$23,(-('1º Perfil de consumo'!$N$23/S226)),S226/'1º Perfil de consumo'!$N$23))))</f>
        <v>54.158254640182349</v>
      </c>
      <c r="U226" s="63">
        <f t="shared" si="0"/>
        <v>1.6247476392054705</v>
      </c>
      <c r="V226" s="63">
        <f t="shared" si="1"/>
        <v>2.6247476392054705</v>
      </c>
      <c r="W226" s="63">
        <f>IF(V226&lt;=0,'1º Perfil de consumo'!$N$16/V226,'1º Perfil de consumo'!$N$16*V226)</f>
        <v>3.298293991065075</v>
      </c>
      <c r="X226" s="64">
        <f t="shared" si="2"/>
        <v>3.298293991065075</v>
      </c>
      <c r="Y226" s="65">
        <f t="shared" si="3"/>
        <v>66.701149320215166</v>
      </c>
      <c r="Z226" s="62">
        <f>S226*'1º Perfil de consumo'!$N$9/'2º Calculadora de Banda (beta)'!Y226</f>
        <v>2493.510257245197</v>
      </c>
      <c r="AA226" s="66">
        <f>Z226/'1º Perfil de consumo'!$N$9</f>
        <v>3.2982939910650755</v>
      </c>
    </row>
    <row r="227" spans="1: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62">
        <v>221</v>
      </c>
      <c r="T227" s="63">
        <f>IF('1º Perfil de consumo'!$N$23=0,0,((IF(S227&lt;'1º Perfil de consumo'!$N$23,(-('1º Perfil de consumo'!$N$23/S227)),S227/'1º Perfil de consumo'!$N$23))))</f>
        <v>54.40442852491045</v>
      </c>
      <c r="U227" s="63">
        <f t="shared" si="0"/>
        <v>1.6321328557473134</v>
      </c>
      <c r="V227" s="63">
        <f t="shared" si="1"/>
        <v>2.6321328557473134</v>
      </c>
      <c r="W227" s="63">
        <f>IF(V227&lt;=0,'1º Perfil de consumo'!$N$16/V227,'1º Perfil de consumo'!$N$16*V227)</f>
        <v>3.3075743557671262</v>
      </c>
      <c r="X227" s="64">
        <f t="shared" si="2"/>
        <v>3.3075743557671262</v>
      </c>
      <c r="Y227" s="65">
        <f t="shared" si="3"/>
        <v>66.816336151192417</v>
      </c>
      <c r="Z227" s="62">
        <f>S227*'1º Perfil de consumo'!$N$9/'2º Calculadora de Banda (beta)'!Y227</f>
        <v>2500.5262129599473</v>
      </c>
      <c r="AA227" s="66">
        <f>Z227/'1º Perfil de consumo'!$N$9</f>
        <v>3.3075743557671262</v>
      </c>
    </row>
    <row r="228" spans="1:27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62">
        <v>222</v>
      </c>
      <c r="T228" s="63">
        <f>IF('1º Perfil de consumo'!$N$23=0,0,((IF(S228&lt;'1º Perfil de consumo'!$N$23,(-('1º Perfil de consumo'!$N$23/S228)),S228/'1º Perfil de consumo'!$N$23))))</f>
        <v>54.650602409638552</v>
      </c>
      <c r="U228" s="63">
        <f t="shared" si="0"/>
        <v>1.6395180722891565</v>
      </c>
      <c r="V228" s="63">
        <f t="shared" si="1"/>
        <v>2.6395180722891567</v>
      </c>
      <c r="W228" s="63">
        <f>IF(V228&lt;=0,'1º Perfil de consumo'!$N$16/V228,'1º Perfil de consumo'!$N$16*V228)</f>
        <v>3.3168547204691783</v>
      </c>
      <c r="X228" s="64">
        <f t="shared" si="2"/>
        <v>3.3168547204691783</v>
      </c>
      <c r="Y228" s="65">
        <f t="shared" si="3"/>
        <v>66.930878410193827</v>
      </c>
      <c r="Z228" s="62">
        <f>S228*'1º Perfil de consumo'!$N$9/'2º Calculadora de Banda (beta)'!Y228</f>
        <v>2507.5421686746986</v>
      </c>
      <c r="AA228" s="66">
        <f>Z228/'1º Perfil de consumo'!$N$9</f>
        <v>3.3168547204691778</v>
      </c>
    </row>
    <row r="229" spans="1:27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62">
        <v>223</v>
      </c>
      <c r="T229" s="63">
        <f>IF('1º Perfil de consumo'!$N$23=0,0,((IF(S229&lt;'1º Perfil de consumo'!$N$23,(-('1º Perfil de consumo'!$N$23/S229)),S229/'1º Perfil de consumo'!$N$23))))</f>
        <v>54.896776294366653</v>
      </c>
      <c r="U229" s="63">
        <f t="shared" si="0"/>
        <v>1.6469032888309996</v>
      </c>
      <c r="V229" s="63">
        <f t="shared" si="1"/>
        <v>2.6469032888309996</v>
      </c>
      <c r="W229" s="63">
        <f>IF(V229&lt;=0,'1º Perfil de consumo'!$N$16/V229,'1º Perfil de consumo'!$N$16*V229)</f>
        <v>3.3261350851712295</v>
      </c>
      <c r="X229" s="64">
        <f t="shared" si="2"/>
        <v>3.3261350851712295</v>
      </c>
      <c r="Y229" s="65">
        <f t="shared" si="3"/>
        <v>67.044781492547216</v>
      </c>
      <c r="Z229" s="62">
        <f>S229*'1º Perfil de consumo'!$N$9/'2º Calculadora de Banda (beta)'!Y229</f>
        <v>2514.5581243894494</v>
      </c>
      <c r="AA229" s="66">
        <f>Z229/'1º Perfil de consumo'!$N$9</f>
        <v>3.3261350851712295</v>
      </c>
    </row>
    <row r="230" spans="1:27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62">
        <v>224</v>
      </c>
      <c r="T230" s="63">
        <f>IF('1º Perfil de consumo'!$N$23=0,0,((IF(S230&lt;'1º Perfil de consumo'!$N$23,(-('1º Perfil de consumo'!$N$23/S230)),S230/'1º Perfil de consumo'!$N$23))))</f>
        <v>55.142950179094754</v>
      </c>
      <c r="U230" s="63">
        <f t="shared" si="0"/>
        <v>1.6542885053728427</v>
      </c>
      <c r="V230" s="63">
        <f t="shared" si="1"/>
        <v>2.6542885053728424</v>
      </c>
      <c r="W230" s="63">
        <f>IF(V230&lt;=0,'1º Perfil de consumo'!$N$16/V230,'1º Perfil de consumo'!$N$16*V230)</f>
        <v>3.3354154498732806</v>
      </c>
      <c r="X230" s="64">
        <f t="shared" si="2"/>
        <v>3.3354154498732806</v>
      </c>
      <c r="Y230" s="65">
        <f t="shared" si="3"/>
        <v>67.15805073353313</v>
      </c>
      <c r="Z230" s="62">
        <f>S230*'1º Perfil de consumo'!$N$9/'2º Calculadora de Banda (beta)'!Y230</f>
        <v>2521.5740801042002</v>
      </c>
      <c r="AA230" s="66">
        <f>Z230/'1º Perfil de consumo'!$N$9</f>
        <v>3.3354154498732806</v>
      </c>
    </row>
    <row r="231" spans="1:27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62">
        <v>225</v>
      </c>
      <c r="T231" s="63">
        <f>IF('1º Perfil de consumo'!$N$23=0,0,((IF(S231&lt;'1º Perfil de consumo'!$N$23,(-('1º Perfil de consumo'!$N$23/S231)),S231/'1º Perfil de consumo'!$N$23))))</f>
        <v>55.389124063822855</v>
      </c>
      <c r="U231" s="63">
        <f t="shared" si="0"/>
        <v>1.6616737219146855</v>
      </c>
      <c r="V231" s="63">
        <f t="shared" si="1"/>
        <v>2.6616737219146858</v>
      </c>
      <c r="W231" s="63">
        <f>IF(V231&lt;=0,'1º Perfil de consumo'!$N$16/V231,'1º Perfil de consumo'!$N$16*V231)</f>
        <v>3.3446958145753323</v>
      </c>
      <c r="X231" s="64">
        <f t="shared" si="2"/>
        <v>3.3446958145753323</v>
      </c>
      <c r="Y231" s="65">
        <f t="shared" si="3"/>
        <v>67.270691409217932</v>
      </c>
      <c r="Z231" s="62">
        <f>S231*'1º Perfil de consumo'!$N$9/'2º Calculadora de Banda (beta)'!Y231</f>
        <v>2528.5900358189515</v>
      </c>
      <c r="AA231" s="66">
        <f>Z231/'1º Perfil de consumo'!$N$9</f>
        <v>3.3446958145753327</v>
      </c>
    </row>
    <row r="232" spans="1:27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62">
        <v>226</v>
      </c>
      <c r="T232" s="63">
        <f>IF('1º Perfil de consumo'!$N$23=0,0,((IF(S232&lt;'1º Perfil de consumo'!$N$23,(-('1º Perfil de consumo'!$N$23/S232)),S232/'1º Perfil de consumo'!$N$23))))</f>
        <v>55.635297948550956</v>
      </c>
      <c r="U232" s="63">
        <f t="shared" si="0"/>
        <v>1.6690589384565286</v>
      </c>
      <c r="V232" s="63">
        <f t="shared" si="1"/>
        <v>2.6690589384565286</v>
      </c>
      <c r="W232" s="63">
        <f>IF(V232&lt;=0,'1º Perfil de consumo'!$N$16/V232,'1º Perfil de consumo'!$N$16*V232)</f>
        <v>3.3539761792773835</v>
      </c>
      <c r="X232" s="64">
        <f t="shared" si="2"/>
        <v>3.3539761792773835</v>
      </c>
      <c r="Y232" s="65">
        <f t="shared" si="3"/>
        <v>67.382708737273106</v>
      </c>
      <c r="Z232" s="62">
        <f>S232*'1º Perfil de consumo'!$N$9/'2º Calculadora de Banda (beta)'!Y232</f>
        <v>2535.6059915337019</v>
      </c>
      <c r="AA232" s="66">
        <f>Z232/'1º Perfil de consumo'!$N$9</f>
        <v>3.3539761792773835</v>
      </c>
    </row>
    <row r="233" spans="1:27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62">
        <v>227</v>
      </c>
      <c r="T233" s="63">
        <f>IF('1º Perfil de consumo'!$N$23=0,0,((IF(S233&lt;'1º Perfil de consumo'!$N$23,(-('1º Perfil de consumo'!$N$23/S233)),S233/'1º Perfil de consumo'!$N$23))))</f>
        <v>55.881471833279058</v>
      </c>
      <c r="U233" s="63">
        <f t="shared" si="0"/>
        <v>1.6764441549983717</v>
      </c>
      <c r="V233" s="63">
        <f t="shared" si="1"/>
        <v>2.6764441549983715</v>
      </c>
      <c r="W233" s="63">
        <f>IF(V233&lt;=0,'1º Perfil de consumo'!$N$16/V233,'1º Perfil de consumo'!$N$16*V233)</f>
        <v>3.3632565439794346</v>
      </c>
      <c r="X233" s="64">
        <f t="shared" si="2"/>
        <v>3.3632565439794346</v>
      </c>
      <c r="Y233" s="65">
        <f t="shared" si="3"/>
        <v>67.494107877780749</v>
      </c>
      <c r="Z233" s="62">
        <f>S233*'1º Perfil de consumo'!$N$9/'2º Calculadora de Banda (beta)'!Y233</f>
        <v>2542.6219472484522</v>
      </c>
      <c r="AA233" s="66">
        <f>Z233/'1º Perfil de consumo'!$N$9</f>
        <v>3.3632565439794342</v>
      </c>
    </row>
    <row r="234" spans="1:27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62">
        <v>228</v>
      </c>
      <c r="T234" s="63">
        <f>IF('1º Perfil de consumo'!$N$23=0,0,((IF(S234&lt;'1º Perfil de consumo'!$N$23,(-('1º Perfil de consumo'!$N$23/S234)),S234/'1º Perfil de consumo'!$N$23))))</f>
        <v>56.127645718007159</v>
      </c>
      <c r="U234" s="63">
        <f t="shared" si="0"/>
        <v>1.6838293715402146</v>
      </c>
      <c r="V234" s="63">
        <f t="shared" si="1"/>
        <v>2.6838293715402148</v>
      </c>
      <c r="W234" s="63">
        <f>IF(V234&lt;=0,'1º Perfil de consumo'!$N$16/V234,'1º Perfil de consumo'!$N$16*V234)</f>
        <v>3.3725369086814867</v>
      </c>
      <c r="X234" s="64">
        <f t="shared" si="2"/>
        <v>3.3725369086814867</v>
      </c>
      <c r="Y234" s="65">
        <f t="shared" si="3"/>
        <v>67.604893934026052</v>
      </c>
      <c r="Z234" s="62">
        <f>S234*'1º Perfil de consumo'!$N$9/'2º Calculadora de Banda (beta)'!Y234</f>
        <v>2549.6379029632039</v>
      </c>
      <c r="AA234" s="66">
        <f>Z234/'1º Perfil de consumo'!$N$9</f>
        <v>3.3725369086814867</v>
      </c>
    </row>
    <row r="235" spans="1:27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62">
        <v>229</v>
      </c>
      <c r="T235" s="63">
        <f>IF('1º Perfil de consumo'!$N$23=0,0,((IF(S235&lt;'1º Perfil de consumo'!$N$23,(-('1º Perfil de consumo'!$N$23/S235)),S235/'1º Perfil de consumo'!$N$23))))</f>
        <v>56.37381960273526</v>
      </c>
      <c r="U235" s="63">
        <f t="shared" si="0"/>
        <v>1.6912145880820577</v>
      </c>
      <c r="V235" s="63">
        <f t="shared" si="1"/>
        <v>2.6912145880820577</v>
      </c>
      <c r="W235" s="63">
        <f>IF(V235&lt;=0,'1º Perfil de consumo'!$N$16/V235,'1º Perfil de consumo'!$N$16*V235)</f>
        <v>3.3818172733835379</v>
      </c>
      <c r="X235" s="64">
        <f t="shared" si="2"/>
        <v>3.3818172733835379</v>
      </c>
      <c r="Y235" s="65">
        <f t="shared" si="3"/>
        <v>67.71507195327662</v>
      </c>
      <c r="Z235" s="62">
        <f>S235*'1º Perfil de consumo'!$N$9/'2º Calculadora de Banda (beta)'!Y235</f>
        <v>2556.6538586779543</v>
      </c>
      <c r="AA235" s="66">
        <f>Z235/'1º Perfil de consumo'!$N$9</f>
        <v>3.3818172733835374</v>
      </c>
    </row>
    <row r="236" spans="1:27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62">
        <v>230</v>
      </c>
      <c r="T236" s="63">
        <f>IF('1º Perfil de consumo'!$N$23=0,0,((IF(S236&lt;'1º Perfil de consumo'!$N$23,(-('1º Perfil de consumo'!$N$23/S236)),S236/'1º Perfil de consumo'!$N$23))))</f>
        <v>56.619993487463361</v>
      </c>
      <c r="U236" s="63">
        <f t="shared" si="0"/>
        <v>1.6985998046239008</v>
      </c>
      <c r="V236" s="63">
        <f t="shared" si="1"/>
        <v>2.6985998046239006</v>
      </c>
      <c r="W236" s="63">
        <f>IF(V236&lt;=0,'1º Perfil de consumo'!$N$16/V236,'1º Perfil de consumo'!$N$16*V236)</f>
        <v>3.3910976380855891</v>
      </c>
      <c r="X236" s="64">
        <f t="shared" si="2"/>
        <v>3.3910976380855891</v>
      </c>
      <c r="Y236" s="65">
        <f t="shared" si="3"/>
        <v>67.824646927548883</v>
      </c>
      <c r="Z236" s="62">
        <f>S236*'1º Perfil de consumo'!$N$9/'2º Calculadora de Banda (beta)'!Y236</f>
        <v>2563.6698143927051</v>
      </c>
      <c r="AA236" s="66">
        <f>Z236/'1º Perfil de consumo'!$N$9</f>
        <v>3.3910976380855886</v>
      </c>
    </row>
    <row r="237" spans="1:2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62">
        <v>231</v>
      </c>
      <c r="T237" s="63">
        <f>IF('1º Perfil de consumo'!$N$23=0,0,((IF(S237&lt;'1º Perfil de consumo'!$N$23,(-('1º Perfil de consumo'!$N$23/S237)),S237/'1º Perfil de consumo'!$N$23))))</f>
        <v>56.866167372191462</v>
      </c>
      <c r="U237" s="63">
        <f t="shared" si="0"/>
        <v>1.7059850211657439</v>
      </c>
      <c r="V237" s="63">
        <f t="shared" si="1"/>
        <v>2.7059850211657439</v>
      </c>
      <c r="W237" s="63">
        <f>IF(V237&lt;=0,'1º Perfil de consumo'!$N$16/V237,'1º Perfil de consumo'!$N$16*V237)</f>
        <v>3.4003780027876407</v>
      </c>
      <c r="X237" s="64">
        <f t="shared" si="2"/>
        <v>3.4003780027876407</v>
      </c>
      <c r="Y237" s="65">
        <f t="shared" si="3"/>
        <v>67.93362379436212</v>
      </c>
      <c r="Z237" s="62">
        <f>S237*'1º Perfil de consumo'!$N$9/'2º Calculadora de Banda (beta)'!Y237</f>
        <v>2570.6857701074564</v>
      </c>
      <c r="AA237" s="66">
        <f>Z237/'1º Perfil de consumo'!$N$9</f>
        <v>3.4003780027876407</v>
      </c>
    </row>
    <row r="238" spans="1:27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62">
        <v>232</v>
      </c>
      <c r="T238" s="63">
        <f>IF('1º Perfil de consumo'!$N$23=0,0,((IF(S238&lt;'1º Perfil de consumo'!$N$23,(-('1º Perfil de consumo'!$N$23/S238)),S238/'1º Perfil de consumo'!$N$23))))</f>
        <v>57.112341256919564</v>
      </c>
      <c r="U238" s="63">
        <f t="shared" si="0"/>
        <v>1.7133702377075868</v>
      </c>
      <c r="V238" s="63">
        <f t="shared" si="1"/>
        <v>2.7133702377075868</v>
      </c>
      <c r="W238" s="63">
        <f>IF(V238&lt;=0,'1º Perfil de consumo'!$N$16/V238,'1º Perfil de consumo'!$N$16*V238)</f>
        <v>3.4096583674896923</v>
      </c>
      <c r="X238" s="64">
        <f t="shared" si="2"/>
        <v>3.4096583674896923</v>
      </c>
      <c r="Y238" s="65">
        <f t="shared" si="3"/>
        <v>68.042007437480123</v>
      </c>
      <c r="Z238" s="62">
        <f>S238*'1º Perfil de consumo'!$N$9/'2º Calculadora de Banda (beta)'!Y238</f>
        <v>2577.7017258222077</v>
      </c>
      <c r="AA238" s="66">
        <f>Z238/'1º Perfil de consumo'!$N$9</f>
        <v>3.4096583674896928</v>
      </c>
    </row>
    <row r="239" spans="1:27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62">
        <v>233</v>
      </c>
      <c r="T239" s="63">
        <f>IF('1º Perfil de consumo'!$N$23=0,0,((IF(S239&lt;'1º Perfil de consumo'!$N$23,(-('1º Perfil de consumo'!$N$23/S239)),S239/'1º Perfil de consumo'!$N$23))))</f>
        <v>57.358515141647665</v>
      </c>
      <c r="U239" s="63">
        <f t="shared" si="0"/>
        <v>1.7207554542494299</v>
      </c>
      <c r="V239" s="63">
        <f t="shared" si="1"/>
        <v>2.7207554542494297</v>
      </c>
      <c r="W239" s="63">
        <f>IF(V239&lt;=0,'1º Perfil de consumo'!$N$16/V239,'1º Perfil de consumo'!$N$16*V239)</f>
        <v>3.4189387321917435</v>
      </c>
      <c r="X239" s="64">
        <f t="shared" si="2"/>
        <v>3.4189387321917435</v>
      </c>
      <c r="Y239" s="65">
        <f t="shared" si="3"/>
        <v>68.149802687640772</v>
      </c>
      <c r="Z239" s="62">
        <f>S239*'1º Perfil de consumo'!$N$9/'2º Calculadora de Banda (beta)'!Y239</f>
        <v>2584.717681536958</v>
      </c>
      <c r="AA239" s="66">
        <f>Z239/'1º Perfil de consumo'!$N$9</f>
        <v>3.4189387321917435</v>
      </c>
    </row>
    <row r="240" spans="1:27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62">
        <v>234</v>
      </c>
      <c r="T240" s="63">
        <f>IF('1º Perfil de consumo'!$N$23=0,0,((IF(S240&lt;'1º Perfil de consumo'!$N$23,(-('1º Perfil de consumo'!$N$23/S240)),S240/'1º Perfil de consumo'!$N$23))))</f>
        <v>57.604689026375766</v>
      </c>
      <c r="U240" s="63">
        <f t="shared" si="0"/>
        <v>1.728140670791273</v>
      </c>
      <c r="V240" s="63">
        <f t="shared" si="1"/>
        <v>2.728140670791273</v>
      </c>
      <c r="W240" s="63">
        <f>IF(V240&lt;=0,'1º Perfil de consumo'!$N$16/V240,'1º Perfil de consumo'!$N$16*V240)</f>
        <v>3.4282190968937951</v>
      </c>
      <c r="X240" s="64">
        <f t="shared" si="2"/>
        <v>3.4282190968937951</v>
      </c>
      <c r="Y240" s="65">
        <f t="shared" si="3"/>
        <v>68.257014323273637</v>
      </c>
      <c r="Z240" s="62">
        <f>S240*'1º Perfil de consumo'!$N$9/'2º Calculadora de Banda (beta)'!Y240</f>
        <v>2591.7336372517093</v>
      </c>
      <c r="AA240" s="66">
        <f>Z240/'1º Perfil de consumo'!$N$9</f>
        <v>3.4282190968937956</v>
      </c>
    </row>
    <row r="241" spans="1:27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62">
        <v>235</v>
      </c>
      <c r="T241" s="63">
        <f>IF('1º Perfil de consumo'!$N$23=0,0,((IF(S241&lt;'1º Perfil de consumo'!$N$23,(-('1º Perfil de consumo'!$N$23/S241)),S241/'1º Perfil de consumo'!$N$23))))</f>
        <v>57.850862911103867</v>
      </c>
      <c r="U241" s="63">
        <f t="shared" si="0"/>
        <v>1.7355258873331159</v>
      </c>
      <c r="V241" s="63">
        <f t="shared" si="1"/>
        <v>2.7355258873331159</v>
      </c>
      <c r="W241" s="63">
        <f>IF(V241&lt;=0,'1º Perfil de consumo'!$N$16/V241,'1º Perfil de consumo'!$N$16*V241)</f>
        <v>3.4374994615958463</v>
      </c>
      <c r="X241" s="64">
        <f t="shared" si="2"/>
        <v>3.4374994615958463</v>
      </c>
      <c r="Y241" s="65">
        <f t="shared" si="3"/>
        <v>68.363647071206273</v>
      </c>
      <c r="Z241" s="62">
        <f>S241*'1º Perfil de consumo'!$N$9/'2º Calculadora de Banda (beta)'!Y241</f>
        <v>2598.7495929664597</v>
      </c>
      <c r="AA241" s="66">
        <f>Z241/'1º Perfil de consumo'!$N$9</f>
        <v>3.4374994615958463</v>
      </c>
    </row>
    <row r="242" spans="1:27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62">
        <v>236</v>
      </c>
      <c r="T242" s="63">
        <f>IF('1º Perfil de consumo'!$N$23=0,0,((IF(S242&lt;'1º Perfil de consumo'!$N$23,(-('1º Perfil de consumo'!$N$23/S242)),S242/'1º Perfil de consumo'!$N$23))))</f>
        <v>58.097036795831968</v>
      </c>
      <c r="U242" s="63">
        <f t="shared" si="0"/>
        <v>1.742911103874959</v>
      </c>
      <c r="V242" s="63">
        <f t="shared" si="1"/>
        <v>2.7429111038749587</v>
      </c>
      <c r="W242" s="63">
        <f>IF(V242&lt;=0,'1º Perfil de consumo'!$N$16/V242,'1º Perfil de consumo'!$N$16*V242)</f>
        <v>3.4467798262978975</v>
      </c>
      <c r="X242" s="64">
        <f t="shared" si="2"/>
        <v>3.4467798262978975</v>
      </c>
      <c r="Y242" s="65">
        <f t="shared" si="3"/>
        <v>68.469705607358705</v>
      </c>
      <c r="Z242" s="62">
        <f>S242*'1º Perfil de consumo'!$N$9/'2º Calculadora de Banda (beta)'!Y242</f>
        <v>2605.7655486812105</v>
      </c>
      <c r="AA242" s="66">
        <f>Z242/'1º Perfil de consumo'!$N$9</f>
        <v>3.4467798262978975</v>
      </c>
    </row>
    <row r="243" spans="1:27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62">
        <v>237</v>
      </c>
      <c r="T243" s="63">
        <f>IF('1º Perfil de consumo'!$N$23=0,0,((IF(S243&lt;'1º Perfil de consumo'!$N$23,(-('1º Perfil de consumo'!$N$23/S243)),S243/'1º Perfil de consumo'!$N$23))))</f>
        <v>58.34321068056007</v>
      </c>
      <c r="U243" s="63">
        <f t="shared" si="0"/>
        <v>1.7502963204168021</v>
      </c>
      <c r="V243" s="63">
        <f t="shared" si="1"/>
        <v>2.7502963204168021</v>
      </c>
      <c r="W243" s="63">
        <f>IF(V243&lt;=0,'1º Perfil de consumo'!$N$16/V243,'1º Perfil de consumo'!$N$16*V243)</f>
        <v>3.4560601909999495</v>
      </c>
      <c r="X243" s="64">
        <f t="shared" si="2"/>
        <v>3.4560601909999495</v>
      </c>
      <c r="Y243" s="65">
        <f t="shared" si="3"/>
        <v>68.575194557427039</v>
      </c>
      <c r="Z243" s="62">
        <f>S243*'1º Perfil de consumo'!$N$9/'2º Calculadora de Banda (beta)'!Y243</f>
        <v>2612.7815043959617</v>
      </c>
      <c r="AA243" s="66">
        <f>Z243/'1º Perfil de consumo'!$N$9</f>
        <v>3.4560601909999495</v>
      </c>
    </row>
    <row r="244" spans="1:27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62">
        <v>238</v>
      </c>
      <c r="T244" s="63">
        <f>IF('1º Perfil de consumo'!$N$23=0,0,((IF(S244&lt;'1º Perfil de consumo'!$N$23,(-('1º Perfil de consumo'!$N$23/S244)),S244/'1º Perfil de consumo'!$N$23))))</f>
        <v>58.589384565288171</v>
      </c>
      <c r="U244" s="63">
        <f t="shared" si="0"/>
        <v>1.7576815369586452</v>
      </c>
      <c r="V244" s="63">
        <f t="shared" si="1"/>
        <v>2.7576815369586454</v>
      </c>
      <c r="W244" s="63">
        <f>IF(V244&lt;=0,'1º Perfil de consumo'!$N$16/V244,'1º Perfil de consumo'!$N$16*V244)</f>
        <v>3.4653405557020012</v>
      </c>
      <c r="X244" s="64">
        <f t="shared" si="2"/>
        <v>3.4653405557020012</v>
      </c>
      <c r="Y244" s="65">
        <f t="shared" si="3"/>
        <v>68.680118497555995</v>
      </c>
      <c r="Z244" s="62">
        <f>S244*'1º Perfil de consumo'!$N$9/'2º Calculadora de Banda (beta)'!Y244</f>
        <v>2619.797460110713</v>
      </c>
      <c r="AA244" s="66">
        <f>Z244/'1º Perfil de consumo'!$N$9</f>
        <v>3.4653405557020012</v>
      </c>
    </row>
    <row r="245" spans="1:27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62">
        <v>239</v>
      </c>
      <c r="T245" s="63">
        <f>IF('1º Perfil de consumo'!$N$23=0,0,((IF(S245&lt;'1º Perfil de consumo'!$N$23,(-('1º Perfil de consumo'!$N$23/S245)),S245/'1º Perfil de consumo'!$N$23))))</f>
        <v>58.835558450016279</v>
      </c>
      <c r="U245" s="63">
        <f t="shared" si="0"/>
        <v>1.7650667535004883</v>
      </c>
      <c r="V245" s="63">
        <f t="shared" si="1"/>
        <v>2.7650667535004883</v>
      </c>
      <c r="W245" s="63">
        <f>IF(V245&lt;=0,'1º Perfil de consumo'!$N$16/V245,'1º Perfil de consumo'!$N$16*V245)</f>
        <v>3.4746209204040523</v>
      </c>
      <c r="X245" s="64">
        <f t="shared" si="2"/>
        <v>3.4746209204040523</v>
      </c>
      <c r="Y245" s="65">
        <f t="shared" si="3"/>
        <v>68.784481955000572</v>
      </c>
      <c r="Z245" s="62">
        <f>S245*'1º Perfil de consumo'!$N$9/'2º Calculadora de Banda (beta)'!Y245</f>
        <v>2626.8134158254634</v>
      </c>
      <c r="AA245" s="66">
        <f>Z245/'1º Perfil de consumo'!$N$9</f>
        <v>3.4746209204040519</v>
      </c>
    </row>
    <row r="246" spans="1:27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62">
        <v>240</v>
      </c>
      <c r="T246" s="63">
        <f>IF('1º Perfil de consumo'!$N$23=0,0,((IF(S246&lt;'1º Perfil de consumo'!$N$23,(-('1º Perfil de consumo'!$N$23/S246)),S246/'1º Perfil de consumo'!$N$23))))</f>
        <v>59.08173233474438</v>
      </c>
      <c r="U246" s="63">
        <f t="shared" si="0"/>
        <v>1.7724519700423313</v>
      </c>
      <c r="V246" s="63">
        <f t="shared" si="1"/>
        <v>2.7724519700423311</v>
      </c>
      <c r="W246" s="63">
        <f>IF(V246&lt;=0,'1º Perfil de consumo'!$N$16/V246,'1º Perfil de consumo'!$N$16*V246)</f>
        <v>3.4839012851061035</v>
      </c>
      <c r="X246" s="64">
        <f t="shared" si="2"/>
        <v>3.4839012851061035</v>
      </c>
      <c r="Y246" s="65">
        <f t="shared" si="3"/>
        <v>68.888289408777183</v>
      </c>
      <c r="Z246" s="62">
        <f>S246*'1º Perfil de consumo'!$N$9/'2º Calculadora de Banda (beta)'!Y246</f>
        <v>2633.8293715402142</v>
      </c>
      <c r="AA246" s="66">
        <f>Z246/'1º Perfil de consumo'!$N$9</f>
        <v>3.4839012851061035</v>
      </c>
    </row>
    <row r="247" spans="1:2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62">
        <v>241</v>
      </c>
      <c r="T247" s="63">
        <f>IF('1º Perfil de consumo'!$N$23=0,0,((IF(S247&lt;'1º Perfil de consumo'!$N$23,(-('1º Perfil de consumo'!$N$23/S247)),S247/'1º Perfil de consumo'!$N$23))))</f>
        <v>59.327906219472482</v>
      </c>
      <c r="U247" s="63">
        <f t="shared" si="0"/>
        <v>1.7798371865841744</v>
      </c>
      <c r="V247" s="63">
        <f t="shared" si="1"/>
        <v>2.7798371865841744</v>
      </c>
      <c r="W247" s="63">
        <f>IF(V247&lt;=0,'1º Perfil de consumo'!$N$16/V247,'1º Perfil de consumo'!$N$16*V247)</f>
        <v>3.4931816498081556</v>
      </c>
      <c r="X247" s="64">
        <f t="shared" si="2"/>
        <v>3.4931816498081556</v>
      </c>
      <c r="Y247" s="65">
        <f t="shared" si="3"/>
        <v>68.991545290304515</v>
      </c>
      <c r="Z247" s="62">
        <f>S247*'1º Perfil de consumo'!$N$9/'2º Calculadora de Banda (beta)'!Y247</f>
        <v>2640.8453272549655</v>
      </c>
      <c r="AA247" s="66">
        <f>Z247/'1º Perfil de consumo'!$N$9</f>
        <v>3.4931816498081556</v>
      </c>
    </row>
    <row r="248" spans="1:27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62">
        <v>242</v>
      </c>
      <c r="T248" s="63">
        <f>IF('1º Perfil de consumo'!$N$23=0,0,((IF(S248&lt;'1º Perfil de consumo'!$N$23,(-('1º Perfil de consumo'!$N$23/S248)),S248/'1º Perfil de consumo'!$N$23))))</f>
        <v>59.574080104200583</v>
      </c>
      <c r="U248" s="63">
        <f t="shared" si="0"/>
        <v>1.7872224031260173</v>
      </c>
      <c r="V248" s="63">
        <f t="shared" si="1"/>
        <v>2.7872224031260173</v>
      </c>
      <c r="W248" s="63">
        <f>IF(V248&lt;=0,'1º Perfil de consumo'!$N$16/V248,'1º Perfil de consumo'!$N$16*V248)</f>
        <v>3.5024620145102068</v>
      </c>
      <c r="X248" s="64">
        <f t="shared" si="2"/>
        <v>3.5024620145102068</v>
      </c>
      <c r="Y248" s="65">
        <f t="shared" si="3"/>
        <v>69.094253984034111</v>
      </c>
      <c r="Z248" s="62">
        <f>S248*'1º Perfil de consumo'!$N$9/'2º Calculadora de Banda (beta)'!Y248</f>
        <v>2647.8612829697163</v>
      </c>
      <c r="AA248" s="66">
        <f>Z248/'1º Perfil de consumo'!$N$9</f>
        <v>3.5024620145102068</v>
      </c>
    </row>
    <row r="249" spans="1:27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62">
        <v>243</v>
      </c>
      <c r="T249" s="63">
        <f>IF('1º Perfil de consumo'!$N$23=0,0,((IF(S249&lt;'1º Perfil de consumo'!$N$23,(-('1º Perfil de consumo'!$N$23/S249)),S249/'1º Perfil de consumo'!$N$23))))</f>
        <v>59.820253988928684</v>
      </c>
      <c r="U249" s="63">
        <f t="shared" si="0"/>
        <v>1.7946076196678604</v>
      </c>
      <c r="V249" s="63">
        <f t="shared" si="1"/>
        <v>2.7946076196678602</v>
      </c>
      <c r="W249" s="63">
        <f>IF(V249&lt;=0,'1º Perfil de consumo'!$N$16/V249,'1º Perfil de consumo'!$N$16*V249)</f>
        <v>3.511742379212258</v>
      </c>
      <c r="X249" s="64">
        <f t="shared" si="2"/>
        <v>3.511742379212258</v>
      </c>
      <c r="Y249" s="65">
        <f t="shared" si="3"/>
        <v>69.196419828070916</v>
      </c>
      <c r="Z249" s="62">
        <f>S249*'1º Perfil de consumo'!$N$9/'2º Calculadora de Banda (beta)'!Y249</f>
        <v>2654.8772386844666</v>
      </c>
      <c r="AA249" s="66">
        <f>Z249/'1º Perfil de consumo'!$N$9</f>
        <v>3.5117423792122575</v>
      </c>
    </row>
    <row r="250" spans="1:27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62">
        <v>244</v>
      </c>
      <c r="T250" s="63">
        <f>IF('1º Perfil de consumo'!$N$23=0,0,((IF(S250&lt;'1º Perfil de consumo'!$N$23,(-('1º Perfil de consumo'!$N$23/S250)),S250/'1º Perfil de consumo'!$N$23))))</f>
        <v>60.066427873656785</v>
      </c>
      <c r="U250" s="63">
        <f t="shared" si="0"/>
        <v>1.8019928362097035</v>
      </c>
      <c r="V250" s="63">
        <f t="shared" si="1"/>
        <v>2.8019928362097035</v>
      </c>
      <c r="W250" s="63">
        <f>IF(V250&lt;=0,'1º Perfil de consumo'!$N$16/V250,'1º Perfil de consumo'!$N$16*V250)</f>
        <v>3.5210227439143096</v>
      </c>
      <c r="X250" s="64">
        <f t="shared" si="2"/>
        <v>3.5210227439143096</v>
      </c>
      <c r="Y250" s="65">
        <f t="shared" si="3"/>
        <v>69.29804711478404</v>
      </c>
      <c r="Z250" s="62">
        <f>S250*'1º Perfil de consumo'!$N$9/'2º Calculadora de Banda (beta)'!Y250</f>
        <v>2661.8931943992179</v>
      </c>
      <c r="AA250" s="66">
        <f>Z250/'1º Perfil de consumo'!$N$9</f>
        <v>3.5210227439143096</v>
      </c>
    </row>
    <row r="251" spans="1:27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62">
        <v>245</v>
      </c>
      <c r="T251" s="63">
        <f>IF('1º Perfil de consumo'!$N$23=0,0,((IF(S251&lt;'1º Perfil de consumo'!$N$23,(-('1º Perfil de consumo'!$N$23/S251)),S251/'1º Perfil de consumo'!$N$23))))</f>
        <v>60.312601758384886</v>
      </c>
      <c r="U251" s="63">
        <f t="shared" si="0"/>
        <v>1.8093780527515466</v>
      </c>
      <c r="V251" s="63">
        <f t="shared" si="1"/>
        <v>2.8093780527515468</v>
      </c>
      <c r="W251" s="63">
        <f>IF(V251&lt;=0,'1º Perfil de consumo'!$N$16/V251,'1º Perfil de consumo'!$N$16*V251)</f>
        <v>3.5303031086163617</v>
      </c>
      <c r="X251" s="64">
        <f t="shared" si="2"/>
        <v>3.5303031086163617</v>
      </c>
      <c r="Y251" s="65">
        <f t="shared" si="3"/>
        <v>69.399140091407986</v>
      </c>
      <c r="Z251" s="62">
        <f>S251*'1º Perfil de consumo'!$N$9/'2º Calculadora de Banda (beta)'!Y251</f>
        <v>2668.9091501139696</v>
      </c>
      <c r="AA251" s="66">
        <f>Z251/'1º Perfil de consumo'!$N$9</f>
        <v>3.5303031086163621</v>
      </c>
    </row>
    <row r="252" spans="1:27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62">
        <v>246</v>
      </c>
      <c r="T252" s="63">
        <f>IF('1º Perfil de consumo'!$N$23=0,0,((IF(S252&lt;'1º Perfil de consumo'!$N$23,(-('1º Perfil de consumo'!$N$23/S252)),S252/'1º Perfil de consumo'!$N$23))))</f>
        <v>60.558775643112988</v>
      </c>
      <c r="U252" s="63">
        <f t="shared" si="0"/>
        <v>1.8167632692933895</v>
      </c>
      <c r="V252" s="63">
        <f t="shared" si="1"/>
        <v>2.8167632692933893</v>
      </c>
      <c r="W252" s="63">
        <f>IF(V252&lt;=0,'1º Perfil de consumo'!$N$16/V252,'1º Perfil de consumo'!$N$16*V252)</f>
        <v>3.5395834733184124</v>
      </c>
      <c r="X252" s="64">
        <f t="shared" si="2"/>
        <v>3.5395834733184124</v>
      </c>
      <c r="Y252" s="65">
        <f t="shared" si="3"/>
        <v>69.499702960634323</v>
      </c>
      <c r="Z252" s="62">
        <f>S252*'1º Perfil de consumo'!$N$9/'2º Calculadora de Banda (beta)'!Y252</f>
        <v>2675.92510582872</v>
      </c>
      <c r="AA252" s="66">
        <f>Z252/'1º Perfil de consumo'!$N$9</f>
        <v>3.5395834733184128</v>
      </c>
    </row>
    <row r="253" spans="1:27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62">
        <v>247</v>
      </c>
      <c r="T253" s="63">
        <f>IF('1º Perfil de consumo'!$N$23=0,0,((IF(S253&lt;'1º Perfil de consumo'!$N$23,(-('1º Perfil de consumo'!$N$23/S253)),S253/'1º Perfil de consumo'!$N$23))))</f>
        <v>60.804949527841089</v>
      </c>
      <c r="U253" s="63">
        <f t="shared" si="0"/>
        <v>1.8241484858352326</v>
      </c>
      <c r="V253" s="63">
        <f t="shared" si="1"/>
        <v>2.8241484858352326</v>
      </c>
      <c r="W253" s="63">
        <f>IF(V253&lt;=0,'1º Perfil de consumo'!$N$16/V253,'1º Perfil de consumo'!$N$16*V253)</f>
        <v>3.548863838020464</v>
      </c>
      <c r="X253" s="64">
        <f t="shared" si="2"/>
        <v>3.548863838020464</v>
      </c>
      <c r="Y253" s="65">
        <f t="shared" si="3"/>
        <v>69.599739881193969</v>
      </c>
      <c r="Z253" s="62">
        <f>S253*'1º Perfil de consumo'!$N$9/'2º Calculadora de Banda (beta)'!Y253</f>
        <v>2682.9410615434708</v>
      </c>
      <c r="AA253" s="66">
        <f>Z253/'1º Perfil de consumo'!$N$9</f>
        <v>3.548863838020464</v>
      </c>
    </row>
    <row r="254" spans="1:27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62">
        <v>248</v>
      </c>
      <c r="T254" s="63">
        <f>IF('1º Perfil de consumo'!$N$23=0,0,((IF(S254&lt;'1º Perfil de consumo'!$N$23,(-('1º Perfil de consumo'!$N$23/S254)),S254/'1º Perfil de consumo'!$N$23))))</f>
        <v>61.05112341256919</v>
      </c>
      <c r="U254" s="63">
        <f t="shared" si="0"/>
        <v>1.8315337023770757</v>
      </c>
      <c r="V254" s="63">
        <f t="shared" si="1"/>
        <v>2.8315337023770759</v>
      </c>
      <c r="W254" s="63">
        <f>IF(V254&lt;=0,'1º Perfil de consumo'!$N$16/V254,'1º Perfil de consumo'!$N$16*V254)</f>
        <v>3.5581442027225156</v>
      </c>
      <c r="X254" s="64">
        <f t="shared" si="2"/>
        <v>3.5581442027225156</v>
      </c>
      <c r="Y254" s="65">
        <f t="shared" si="3"/>
        <v>69.699254968430651</v>
      </c>
      <c r="Z254" s="62">
        <f>S254*'1º Perfil de consumo'!$N$9/'2º Calculadora de Banda (beta)'!Y254</f>
        <v>2689.9570172582216</v>
      </c>
      <c r="AA254" s="66">
        <f>Z254/'1º Perfil de consumo'!$N$9</f>
        <v>3.5581442027225152</v>
      </c>
    </row>
    <row r="255" spans="1:27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62">
        <v>249</v>
      </c>
      <c r="T255" s="63">
        <f>IF('1º Perfil de consumo'!$N$23=0,0,((IF(S255&lt;'1º Perfil de consumo'!$N$23,(-('1º Perfil de consumo'!$N$23/S255)),S255/'1º Perfil de consumo'!$N$23))))</f>
        <v>61.297297297297291</v>
      </c>
      <c r="U255" s="63">
        <f t="shared" si="0"/>
        <v>1.8389189189189186</v>
      </c>
      <c r="V255" s="63">
        <f t="shared" si="1"/>
        <v>2.8389189189189183</v>
      </c>
      <c r="W255" s="63">
        <f>IF(V255&lt;=0,'1º Perfil de consumo'!$N$16/V255,'1º Perfil de consumo'!$N$16*V255)</f>
        <v>3.5674245674245664</v>
      </c>
      <c r="X255" s="64">
        <f t="shared" si="2"/>
        <v>3.5674245674245664</v>
      </c>
      <c r="Y255" s="65">
        <f t="shared" si="3"/>
        <v>69.798252294865136</v>
      </c>
      <c r="Z255" s="62">
        <f>S255*'1º Perfil de consumo'!$N$9/'2º Calculadora de Banda (beta)'!Y255</f>
        <v>2696.972972972972</v>
      </c>
      <c r="AA255" s="66">
        <f>Z255/'1º Perfil de consumo'!$N$9</f>
        <v>3.5674245674245659</v>
      </c>
    </row>
    <row r="256" spans="1:27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62">
        <v>250</v>
      </c>
      <c r="T256" s="63">
        <f>IF('1º Perfil de consumo'!$N$23=0,0,((IF(S256&lt;'1º Perfil de consumo'!$N$23,(-('1º Perfil de consumo'!$N$23/S256)),S256/'1º Perfil de consumo'!$N$23))))</f>
        <v>61.543471182025392</v>
      </c>
      <c r="U256" s="63">
        <f t="shared" si="0"/>
        <v>1.8463041354607617</v>
      </c>
      <c r="V256" s="63">
        <f t="shared" si="1"/>
        <v>2.8463041354607617</v>
      </c>
      <c r="W256" s="63">
        <f>IF(V256&lt;=0,'1º Perfil de consumo'!$N$16/V256,'1º Perfil de consumo'!$N$16*V256)</f>
        <v>3.576704932126618</v>
      </c>
      <c r="X256" s="64">
        <f t="shared" si="2"/>
        <v>3.576704932126618</v>
      </c>
      <c r="Y256" s="65">
        <f t="shared" si="3"/>
        <v>69.896735890750804</v>
      </c>
      <c r="Z256" s="62">
        <f>S256*'1º Perfil de consumo'!$N$9/'2º Calculadora de Banda (beta)'!Y256</f>
        <v>2703.9889286877233</v>
      </c>
      <c r="AA256" s="66">
        <f>Z256/'1º Perfil de consumo'!$N$9</f>
        <v>3.576704932126618</v>
      </c>
    </row>
    <row r="257" spans="1:2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62">
        <v>251</v>
      </c>
      <c r="T257" s="63">
        <f>IF('1º Perfil de consumo'!$N$23=0,0,((IF(S257&lt;'1º Perfil de consumo'!$N$23,(-('1º Perfil de consumo'!$N$23/S257)),S257/'1º Perfil de consumo'!$N$23))))</f>
        <v>61.789645066753494</v>
      </c>
      <c r="U257" s="63">
        <f t="shared" si="0"/>
        <v>1.8536893520026048</v>
      </c>
      <c r="V257" s="63">
        <f t="shared" si="1"/>
        <v>2.853689352002605</v>
      </c>
      <c r="W257" s="63">
        <f>IF(V257&lt;=0,'1º Perfil de consumo'!$N$16/V257,'1º Perfil de consumo'!$N$16*V257)</f>
        <v>3.5859852968286701</v>
      </c>
      <c r="X257" s="64">
        <f t="shared" si="2"/>
        <v>3.5859852968286701</v>
      </c>
      <c r="Y257" s="65">
        <f t="shared" si="3"/>
        <v>69.994709744620621</v>
      </c>
      <c r="Z257" s="62">
        <f>S257*'1º Perfil de consumo'!$N$9/'2º Calculadora de Banda (beta)'!Y257</f>
        <v>2711.0048844024745</v>
      </c>
      <c r="AA257" s="66">
        <f>Z257/'1º Perfil de consumo'!$N$9</f>
        <v>3.5859852968286701</v>
      </c>
    </row>
    <row r="258" spans="1:27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62">
        <v>252</v>
      </c>
      <c r="T258" s="63">
        <f>IF('1º Perfil de consumo'!$N$23=0,0,((IF(S258&lt;'1º Perfil de consumo'!$N$23,(-('1º Perfil de consumo'!$N$23/S258)),S258/'1º Perfil de consumo'!$N$23))))</f>
        <v>62.035818951481595</v>
      </c>
      <c r="U258" s="63">
        <f t="shared" si="0"/>
        <v>1.8610745685444479</v>
      </c>
      <c r="V258" s="63">
        <f t="shared" si="1"/>
        <v>2.8610745685444479</v>
      </c>
      <c r="W258" s="63">
        <f>IF(V258&lt;=0,'1º Perfil de consumo'!$N$16/V258,'1º Perfil de consumo'!$N$16*V258)</f>
        <v>3.5952656615307212</v>
      </c>
      <c r="X258" s="64">
        <f t="shared" si="2"/>
        <v>3.5952656615307212</v>
      </c>
      <c r="Y258" s="65">
        <f t="shared" si="3"/>
        <v>70.092177803825606</v>
      </c>
      <c r="Z258" s="62">
        <f>S258*'1º Perfil de consumo'!$N$9/'2º Calculadora de Banda (beta)'!Y258</f>
        <v>2718.0208401172254</v>
      </c>
      <c r="AA258" s="66">
        <f>Z258/'1º Perfil de consumo'!$N$9</f>
        <v>3.5952656615307212</v>
      </c>
    </row>
    <row r="259" spans="1:27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62">
        <v>253</v>
      </c>
      <c r="T259" s="63">
        <f>IF('1º Perfil de consumo'!$N$23=0,0,((IF(S259&lt;'1º Perfil de consumo'!$N$23,(-('1º Perfil de consumo'!$N$23/S259)),S259/'1º Perfil de consumo'!$N$23))))</f>
        <v>62.281992836209696</v>
      </c>
      <c r="U259" s="63">
        <f t="shared" si="0"/>
        <v>1.8684597850862907</v>
      </c>
      <c r="V259" s="63">
        <f t="shared" si="1"/>
        <v>2.8684597850862907</v>
      </c>
      <c r="W259" s="63">
        <f>IF(V259&lt;=0,'1º Perfil de consumo'!$N$16/V259,'1º Perfil de consumo'!$N$16*V259)</f>
        <v>3.6045460262327724</v>
      </c>
      <c r="X259" s="64">
        <f t="shared" si="2"/>
        <v>3.6045460262327724</v>
      </c>
      <c r="Y259" s="65">
        <f t="shared" si="3"/>
        <v>70.189143975064866</v>
      </c>
      <c r="Z259" s="62">
        <f>S259*'1º Perfil de consumo'!$N$9/'2º Calculadora de Banda (beta)'!Y259</f>
        <v>2725.0367958319757</v>
      </c>
      <c r="AA259" s="66">
        <f>Z259/'1º Perfil de consumo'!$N$9</f>
        <v>3.604546026232772</v>
      </c>
    </row>
    <row r="260" spans="1:27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62">
        <v>254</v>
      </c>
      <c r="T260" s="63">
        <f>IF('1º Perfil de consumo'!$N$23=0,0,((IF(S260&lt;'1º Perfil de consumo'!$N$23,(-('1º Perfil de consumo'!$N$23/S260)),S260/'1º Perfil de consumo'!$N$23))))</f>
        <v>62.528166720937797</v>
      </c>
      <c r="U260" s="63">
        <f t="shared" si="0"/>
        <v>1.8758450016281338</v>
      </c>
      <c r="V260" s="63">
        <f t="shared" si="1"/>
        <v>2.8758450016281341</v>
      </c>
      <c r="W260" s="63">
        <f>IF(V260&lt;=0,'1º Perfil de consumo'!$N$16/V260,'1º Perfil de consumo'!$N$16*V260)</f>
        <v>3.6138263909348241</v>
      </c>
      <c r="X260" s="64">
        <f t="shared" si="2"/>
        <v>3.6138263909348241</v>
      </c>
      <c r="Y260" s="65">
        <f t="shared" si="3"/>
        <v>70.285612124907672</v>
      </c>
      <c r="Z260" s="62">
        <f>S260*'1º Perfil de consumo'!$N$9/'2º Calculadora de Banda (beta)'!Y260</f>
        <v>2732.052751546727</v>
      </c>
      <c r="AA260" s="66">
        <f>Z260/'1º Perfil de consumo'!$N$9</f>
        <v>3.6138263909348241</v>
      </c>
    </row>
    <row r="261" spans="1:27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62">
        <v>255</v>
      </c>
      <c r="T261" s="63">
        <f>IF('1º Perfil de consumo'!$N$23=0,0,((IF(S261&lt;'1º Perfil de consumo'!$N$23,(-('1º Perfil de consumo'!$N$23/S261)),S261/'1º Perfil de consumo'!$N$23))))</f>
        <v>62.774340605665898</v>
      </c>
      <c r="U261" s="63">
        <f t="shared" si="0"/>
        <v>1.8832302181699769</v>
      </c>
      <c r="V261" s="63">
        <f t="shared" si="1"/>
        <v>2.8832302181699769</v>
      </c>
      <c r="W261" s="63">
        <f>IF(V261&lt;=0,'1º Perfil de consumo'!$N$16/V261,'1º Perfil de consumo'!$N$16*V261)</f>
        <v>3.6231067556368757</v>
      </c>
      <c r="X261" s="64">
        <f t="shared" si="2"/>
        <v>3.6231067556368757</v>
      </c>
      <c r="Y261" s="65">
        <f t="shared" si="3"/>
        <v>70.381586080307386</v>
      </c>
      <c r="Z261" s="62">
        <f>S261*'1º Perfil de consumo'!$N$9/'2º Calculadora de Banda (beta)'!Y261</f>
        <v>2739.0687072614783</v>
      </c>
      <c r="AA261" s="66">
        <f>Z261/'1º Perfil de consumo'!$N$9</f>
        <v>3.6231067556368761</v>
      </c>
    </row>
    <row r="262" spans="1:27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62">
        <v>256</v>
      </c>
      <c r="T262" s="63">
        <f>IF('1º Perfil de consumo'!$N$23=0,0,((IF(S262&lt;'1º Perfil de consumo'!$N$23,(-('1º Perfil de consumo'!$N$23/S262)),S262/'1º Perfil de consumo'!$N$23))))</f>
        <v>63.020514490394</v>
      </c>
      <c r="U262" s="63">
        <f t="shared" si="0"/>
        <v>1.8906154347118198</v>
      </c>
      <c r="V262" s="63">
        <f t="shared" si="1"/>
        <v>2.8906154347118198</v>
      </c>
      <c r="W262" s="63">
        <f>IF(V262&lt;=0,'1º Perfil de consumo'!$N$16/V262,'1º Perfil de consumo'!$N$16*V262)</f>
        <v>3.6323871203389269</v>
      </c>
      <c r="X262" s="64">
        <f t="shared" si="2"/>
        <v>3.6323871203389269</v>
      </c>
      <c r="Y262" s="65">
        <f t="shared" si="3"/>
        <v>70.477069629107547</v>
      </c>
      <c r="Z262" s="62">
        <f>S262*'1º Perfil de consumo'!$N$9/'2º Calculadora de Banda (beta)'!Y262</f>
        <v>2746.0846629762286</v>
      </c>
      <c r="AA262" s="66">
        <f>Z262/'1º Perfil de consumo'!$N$9</f>
        <v>3.6323871203389269</v>
      </c>
    </row>
    <row r="263" spans="1:27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62">
        <v>257</v>
      </c>
      <c r="T263" s="63">
        <f>IF('1º Perfil de consumo'!$N$23=0,0,((IF(S263&lt;'1º Perfil de consumo'!$N$23,(-('1º Perfil de consumo'!$N$23/S263)),S263/'1º Perfil de consumo'!$N$23))))</f>
        <v>63.266688375122101</v>
      </c>
      <c r="U263" s="63">
        <f t="shared" si="0"/>
        <v>1.8980006512536629</v>
      </c>
      <c r="V263" s="63">
        <f t="shared" si="1"/>
        <v>2.8980006512536631</v>
      </c>
      <c r="W263" s="63">
        <f>IF(V263&lt;=0,'1º Perfil de consumo'!$N$16/V263,'1º Perfil de consumo'!$N$16*V263)</f>
        <v>3.6416674850409785</v>
      </c>
      <c r="X263" s="64">
        <f t="shared" si="2"/>
        <v>3.6416674850409785</v>
      </c>
      <c r="Y263" s="65">
        <f t="shared" si="3"/>
        <v>70.572066520540133</v>
      </c>
      <c r="Z263" s="62">
        <f>S263*'1º Perfil de consumo'!$N$9/'2º Calculadora de Banda (beta)'!Y263</f>
        <v>2753.1006186909794</v>
      </c>
      <c r="AA263" s="66">
        <f>Z263/'1º Perfil de consumo'!$N$9</f>
        <v>3.641667485040978</v>
      </c>
    </row>
    <row r="264" spans="1:27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62">
        <v>258</v>
      </c>
      <c r="T264" s="63">
        <f>IF('1º Perfil de consumo'!$N$23=0,0,((IF(S264&lt;'1º Perfil de consumo'!$N$23,(-('1º Perfil de consumo'!$N$23/S264)),S264/'1º Perfil de consumo'!$N$23))))</f>
        <v>63.512862259850209</v>
      </c>
      <c r="U264" s="63">
        <f t="shared" si="0"/>
        <v>1.9053858677955062</v>
      </c>
      <c r="V264" s="63">
        <f t="shared" si="1"/>
        <v>2.9053858677955064</v>
      </c>
      <c r="W264" s="63">
        <f>IF(V264&lt;=0,'1º Perfil de consumo'!$N$16/V264,'1º Perfil de consumo'!$N$16*V264)</f>
        <v>3.6509478497430301</v>
      </c>
      <c r="X264" s="64">
        <f t="shared" si="2"/>
        <v>3.6509478497430301</v>
      </c>
      <c r="Y264" s="65">
        <f t="shared" si="3"/>
        <v>70.666580465716365</v>
      </c>
      <c r="Z264" s="62">
        <f>S264*'1º Perfil de consumo'!$N$9/'2º Calculadora de Banda (beta)'!Y264</f>
        <v>2760.1165744057312</v>
      </c>
      <c r="AA264" s="66">
        <f>Z264/'1º Perfil de consumo'!$N$9</f>
        <v>3.6509478497430305</v>
      </c>
    </row>
    <row r="265" spans="1:27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62">
        <v>259</v>
      </c>
      <c r="T265" s="63">
        <f>IF('1º Perfil de consumo'!$N$23=0,0,((IF(S265&lt;'1º Perfil de consumo'!$N$23,(-('1º Perfil de consumo'!$N$23/S265)),S265/'1º Perfil de consumo'!$N$23))))</f>
        <v>63.75903614457831</v>
      </c>
      <c r="U265" s="63">
        <f t="shared" si="0"/>
        <v>1.9127710843373493</v>
      </c>
      <c r="V265" s="63">
        <f t="shared" si="1"/>
        <v>2.9127710843373493</v>
      </c>
      <c r="W265" s="63">
        <f>IF(V265&lt;=0,'1º Perfil de consumo'!$N$16/V265,'1º Perfil de consumo'!$N$16*V265)</f>
        <v>3.6602282144450817</v>
      </c>
      <c r="X265" s="64">
        <f t="shared" si="2"/>
        <v>3.6602282144450817</v>
      </c>
      <c r="Y265" s="65">
        <f t="shared" si="3"/>
        <v>70.760615138109998</v>
      </c>
      <c r="Z265" s="62">
        <f>S265*'1º Perfil de consumo'!$N$9/'2º Calculadora de Banda (beta)'!Y265</f>
        <v>2767.132530120482</v>
      </c>
      <c r="AA265" s="66">
        <f>Z265/'1º Perfil de consumo'!$N$9</f>
        <v>3.6602282144450822</v>
      </c>
    </row>
    <row r="266" spans="1:27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62">
        <v>260</v>
      </c>
      <c r="T266" s="63">
        <f>IF('1º Perfil de consumo'!$N$23=0,0,((IF(S266&lt;'1º Perfil de consumo'!$N$23,(-('1º Perfil de consumo'!$N$23/S266)),S266/'1º Perfil de consumo'!$N$23))))</f>
        <v>64.005210029306411</v>
      </c>
      <c r="U266" s="63">
        <f t="shared" si="0"/>
        <v>1.9201563008791922</v>
      </c>
      <c r="V266" s="63">
        <f t="shared" si="1"/>
        <v>2.9201563008791922</v>
      </c>
      <c r="W266" s="63">
        <f>IF(V266&lt;=0,'1º Perfil de consumo'!$N$16/V266,'1º Perfil de consumo'!$N$16*V266)</f>
        <v>3.6695085791471329</v>
      </c>
      <c r="X266" s="64">
        <f t="shared" si="2"/>
        <v>3.6695085791471329</v>
      </c>
      <c r="Y266" s="65">
        <f t="shared" si="3"/>
        <v>70.85417417403319</v>
      </c>
      <c r="Z266" s="62">
        <f>S266*'1º Perfil de consumo'!$N$9/'2º Calculadora de Banda (beta)'!Y266</f>
        <v>2774.1484858352323</v>
      </c>
      <c r="AA266" s="66">
        <f>Z266/'1º Perfil de consumo'!$N$9</f>
        <v>3.6695085791471329</v>
      </c>
    </row>
    <row r="267" spans="1:2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62">
        <v>261</v>
      </c>
      <c r="T267" s="63">
        <f>IF('1º Perfil de consumo'!$N$23=0,0,((IF(S267&lt;'1º Perfil de consumo'!$N$23,(-('1º Perfil de consumo'!$N$23/S267)),S267/'1º Perfil de consumo'!$N$23))))</f>
        <v>64.251383914034506</v>
      </c>
      <c r="U267" s="63">
        <f t="shared" si="0"/>
        <v>1.9275415174210351</v>
      </c>
      <c r="V267" s="63">
        <f t="shared" si="1"/>
        <v>2.9275415174210351</v>
      </c>
      <c r="W267" s="63">
        <f>IF(V267&lt;=0,'1º Perfil de consumo'!$N$16/V267,'1º Perfil de consumo'!$N$16*V267)</f>
        <v>3.6787889438491841</v>
      </c>
      <c r="X267" s="64">
        <f t="shared" si="2"/>
        <v>3.6787889438491841</v>
      </c>
      <c r="Y267" s="65">
        <f t="shared" si="3"/>
        <v>70.947261173105233</v>
      </c>
      <c r="Z267" s="62">
        <f>S267*'1º Perfil de consumo'!$N$9/'2º Calculadora de Banda (beta)'!Y267</f>
        <v>2781.1644415499827</v>
      </c>
      <c r="AA267" s="66">
        <f>Z267/'1º Perfil de consumo'!$N$9</f>
        <v>3.6787889438491836</v>
      </c>
    </row>
    <row r="268" spans="1:27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62">
        <v>262</v>
      </c>
      <c r="T268" s="63">
        <f>IF('1º Perfil de consumo'!$N$23=0,0,((IF(S268&lt;'1º Perfil de consumo'!$N$23,(-('1º Perfil de consumo'!$N$23/S268)),S268/'1º Perfil de consumo'!$N$23))))</f>
        <v>64.497557798762614</v>
      </c>
      <c r="U268" s="63">
        <f t="shared" si="0"/>
        <v>1.9349267339628784</v>
      </c>
      <c r="V268" s="63">
        <f t="shared" si="1"/>
        <v>2.9349267339628784</v>
      </c>
      <c r="W268" s="63">
        <f>IF(V268&lt;=0,'1º Perfil de consumo'!$N$16/V268,'1º Perfil de consumo'!$N$16*V268)</f>
        <v>3.6880693085512357</v>
      </c>
      <c r="X268" s="64">
        <f t="shared" si="2"/>
        <v>3.6880693085512357</v>
      </c>
      <c r="Y268" s="65">
        <f t="shared" si="3"/>
        <v>71.039879698714245</v>
      </c>
      <c r="Z268" s="62">
        <f>S268*'1º Perfil de consumo'!$N$9/'2º Calculadora de Banda (beta)'!Y268</f>
        <v>2788.180397264734</v>
      </c>
      <c r="AA268" s="66">
        <f>Z268/'1º Perfil de consumo'!$N$9</f>
        <v>3.6880693085512353</v>
      </c>
    </row>
    <row r="269" spans="1:27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62">
        <v>263</v>
      </c>
      <c r="T269" s="63">
        <f>IF('1º Perfil de consumo'!$N$23=0,0,((IF(S269&lt;'1º Perfil de consumo'!$N$23,(-('1º Perfil de consumo'!$N$23/S269)),S269/'1º Perfil de consumo'!$N$23))))</f>
        <v>64.743731683490708</v>
      </c>
      <c r="U269" s="63">
        <f t="shared" si="0"/>
        <v>1.9423119505047213</v>
      </c>
      <c r="V269" s="63">
        <f t="shared" si="1"/>
        <v>2.9423119505047213</v>
      </c>
      <c r="W269" s="63">
        <f>IF(V269&lt;=0,'1º Perfil de consumo'!$N$16/V269,'1º Perfil de consumo'!$N$16*V269)</f>
        <v>3.6973496732532869</v>
      </c>
      <c r="X269" s="64">
        <f t="shared" si="2"/>
        <v>3.6973496732532869</v>
      </c>
      <c r="Y269" s="65">
        <f t="shared" si="3"/>
        <v>71.132033278471894</v>
      </c>
      <c r="Z269" s="62">
        <f>S269*'1º Perfil de consumo'!$N$9/'2º Calculadora de Banda (beta)'!Y269</f>
        <v>2795.1963529794848</v>
      </c>
      <c r="AA269" s="66">
        <f>Z269/'1º Perfil de consumo'!$N$9</f>
        <v>3.6973496732532869</v>
      </c>
    </row>
    <row r="270" spans="1:27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62">
        <v>264</v>
      </c>
      <c r="T270" s="63">
        <f>IF('1º Perfil de consumo'!$N$23=0,0,((IF(S270&lt;'1º Perfil de consumo'!$N$23,(-('1º Perfil de consumo'!$N$23/S270)),S270/'1º Perfil de consumo'!$N$23))))</f>
        <v>64.989905568218816</v>
      </c>
      <c r="U270" s="63">
        <f t="shared" si="0"/>
        <v>1.9496971670465644</v>
      </c>
      <c r="V270" s="63">
        <f t="shared" si="1"/>
        <v>2.9496971670465646</v>
      </c>
      <c r="W270" s="63">
        <f>IF(V270&lt;=0,'1º Perfil de consumo'!$N$16/V270,'1º Perfil de consumo'!$N$16*V270)</f>
        <v>3.706630037955339</v>
      </c>
      <c r="X270" s="64">
        <f t="shared" si="2"/>
        <v>3.706630037955339</v>
      </c>
      <c r="Y270" s="65">
        <f t="shared" si="3"/>
        <v>71.223725404661209</v>
      </c>
      <c r="Z270" s="62">
        <f>S270*'1º Perfil de consumo'!$N$9/'2º Calculadora de Banda (beta)'!Y270</f>
        <v>2802.2123086942361</v>
      </c>
      <c r="AA270" s="66">
        <f>Z270/'1º Perfil de consumo'!$N$9</f>
        <v>3.7066300379553385</v>
      </c>
    </row>
    <row r="271" spans="1:27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62">
        <v>265</v>
      </c>
      <c r="T271" s="63">
        <f>IF('1º Perfil de consumo'!$N$23=0,0,((IF(S271&lt;'1º Perfil de consumo'!$N$23,(-('1º Perfil de consumo'!$N$23/S271)),S271/'1º Perfil de consumo'!$N$23))))</f>
        <v>65.23607945294691</v>
      </c>
      <c r="U271" s="63">
        <f t="shared" si="0"/>
        <v>1.9570823835884072</v>
      </c>
      <c r="V271" s="63">
        <f t="shared" si="1"/>
        <v>2.957082383588407</v>
      </c>
      <c r="W271" s="63">
        <f>IF(V271&lt;=0,'1º Perfil de consumo'!$N$16/V271,'1º Perfil de consumo'!$N$16*V271)</f>
        <v>3.7159104026573897</v>
      </c>
      <c r="X271" s="64">
        <f t="shared" si="2"/>
        <v>3.7159104026573897</v>
      </c>
      <c r="Y271" s="65">
        <f t="shared" si="3"/>
        <v>71.314959534677797</v>
      </c>
      <c r="Z271" s="62">
        <f>S271*'1º Perfil de consumo'!$N$9/'2º Calculadora de Banda (beta)'!Y271</f>
        <v>2809.2282644089864</v>
      </c>
      <c r="AA271" s="66">
        <f>Z271/'1º Perfil de consumo'!$N$9</f>
        <v>3.7159104026573893</v>
      </c>
    </row>
    <row r="272" spans="1:27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62">
        <v>266</v>
      </c>
      <c r="T272" s="63">
        <f>IF('1º Perfil de consumo'!$N$23=0,0,((IF(S272&lt;'1º Perfil de consumo'!$N$23,(-('1º Perfil de consumo'!$N$23/S272)),S272/'1º Perfil de consumo'!$N$23))))</f>
        <v>65.482253337675019</v>
      </c>
      <c r="U272" s="63">
        <f t="shared" si="0"/>
        <v>1.9644676001302506</v>
      </c>
      <c r="V272" s="63">
        <f t="shared" si="1"/>
        <v>2.9644676001302503</v>
      </c>
      <c r="W272" s="63">
        <f>IF(V272&lt;=0,'1º Perfil de consumo'!$N$16/V272,'1º Perfil de consumo'!$N$16*V272)</f>
        <v>3.7251907673594413</v>
      </c>
      <c r="X272" s="64">
        <f t="shared" si="2"/>
        <v>3.7251907673594413</v>
      </c>
      <c r="Y272" s="65">
        <f t="shared" si="3"/>
        <v>71.405739091464312</v>
      </c>
      <c r="Z272" s="62">
        <f>S272*'1º Perfil de consumo'!$N$9/'2º Calculadora de Banda (beta)'!Y272</f>
        <v>2816.2442201237377</v>
      </c>
      <c r="AA272" s="66">
        <f>Z272/'1º Perfil de consumo'!$N$9</f>
        <v>3.7251907673594413</v>
      </c>
    </row>
    <row r="273" spans="1:27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62">
        <v>267</v>
      </c>
      <c r="T273" s="63">
        <f>IF('1º Perfil de consumo'!$N$23=0,0,((IF(S273&lt;'1º Perfil de consumo'!$N$23,(-('1º Perfil de consumo'!$N$23/S273)),S273/'1º Perfil de consumo'!$N$23))))</f>
        <v>65.728427222403127</v>
      </c>
      <c r="U273" s="63">
        <f t="shared" si="0"/>
        <v>1.9718528166720937</v>
      </c>
      <c r="V273" s="63">
        <f t="shared" si="1"/>
        <v>2.9718528166720937</v>
      </c>
      <c r="W273" s="63">
        <f>IF(V273&lt;=0,'1º Perfil de consumo'!$N$16/V273,'1º Perfil de consumo'!$N$16*V273)</f>
        <v>3.7344711320614929</v>
      </c>
      <c r="X273" s="64">
        <f t="shared" si="2"/>
        <v>3.7344711320614929</v>
      </c>
      <c r="Y273" s="65">
        <f t="shared" si="3"/>
        <v>71.496067463938687</v>
      </c>
      <c r="Z273" s="62">
        <f>S273*'1º Perfil de consumo'!$N$9/'2º Calculadora de Banda (beta)'!Y273</f>
        <v>2823.260175838489</v>
      </c>
      <c r="AA273" s="66">
        <f>Z273/'1º Perfil de consumo'!$N$9</f>
        <v>3.7344711320614934</v>
      </c>
    </row>
    <row r="274" spans="1:27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62">
        <v>268</v>
      </c>
      <c r="T274" s="63">
        <f>IF('1º Perfil de consumo'!$N$23=0,0,((IF(S274&lt;'1º Perfil de consumo'!$N$23,(-('1º Perfil de consumo'!$N$23/S274)),S274/'1º Perfil de consumo'!$N$23))))</f>
        <v>65.974601107131221</v>
      </c>
      <c r="U274" s="63">
        <f t="shared" si="0"/>
        <v>1.9792380332139365</v>
      </c>
      <c r="V274" s="63">
        <f t="shared" si="1"/>
        <v>2.9792380332139365</v>
      </c>
      <c r="W274" s="63">
        <f>IF(V274&lt;=0,'1º Perfil de consumo'!$N$16/V274,'1º Perfil de consumo'!$N$16*V274)</f>
        <v>3.7437514967635441</v>
      </c>
      <c r="X274" s="64">
        <f t="shared" si="2"/>
        <v>3.7437514967635441</v>
      </c>
      <c r="Y274" s="65">
        <f t="shared" si="3"/>
        <v>71.585948007415766</v>
      </c>
      <c r="Z274" s="62">
        <f>S274*'1º Perfil de consumo'!$N$9/'2º Calculadora de Banda (beta)'!Y274</f>
        <v>2830.2761315532393</v>
      </c>
      <c r="AA274" s="66">
        <f>Z274/'1º Perfil de consumo'!$N$9</f>
        <v>3.7437514967635441</v>
      </c>
    </row>
    <row r="275" spans="1:27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62">
        <v>269</v>
      </c>
      <c r="T275" s="63">
        <f>IF('1º Perfil de consumo'!$N$23=0,0,((IF(S275&lt;'1º Perfil de consumo'!$N$23,(-('1º Perfil de consumo'!$N$23/S275)),S275/'1º Perfil de consumo'!$N$23))))</f>
        <v>66.220774991859329</v>
      </c>
      <c r="U275" s="63">
        <f t="shared" si="0"/>
        <v>1.9866232497557799</v>
      </c>
      <c r="V275" s="63">
        <f t="shared" si="1"/>
        <v>2.9866232497557799</v>
      </c>
      <c r="W275" s="63">
        <f>IF(V275&lt;=0,'1º Perfil de consumo'!$N$16/V275,'1º Perfil de consumo'!$N$16*V275)</f>
        <v>3.7530318614655962</v>
      </c>
      <c r="X275" s="64">
        <f t="shared" si="2"/>
        <v>3.7530318614655962</v>
      </c>
      <c r="Y275" s="65">
        <f t="shared" si="3"/>
        <v>71.675384044022692</v>
      </c>
      <c r="Z275" s="62">
        <f>S275*'1º Perfil de consumo'!$N$9/'2º Calculadora de Banda (beta)'!Y275</f>
        <v>2837.2920872679911</v>
      </c>
      <c r="AA275" s="66">
        <f>Z275/'1º Perfil de consumo'!$N$9</f>
        <v>3.7530318614655966</v>
      </c>
    </row>
    <row r="276" spans="1:27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62">
        <v>270</v>
      </c>
      <c r="T276" s="63">
        <f>IF('1º Perfil de consumo'!$N$23=0,0,((IF(S276&lt;'1º Perfil de consumo'!$N$23,(-('1º Perfil de consumo'!$N$23/S276)),S276/'1º Perfil de consumo'!$N$23))))</f>
        <v>66.466948876587423</v>
      </c>
      <c r="U276" s="63">
        <f t="shared" si="0"/>
        <v>1.9940084662976227</v>
      </c>
      <c r="V276" s="63">
        <f t="shared" si="1"/>
        <v>2.9940084662976227</v>
      </c>
      <c r="W276" s="63">
        <f>IF(V276&lt;=0,'1º Perfil de consumo'!$N$16/V276,'1º Perfil de consumo'!$N$16*V276)</f>
        <v>3.7623122261676474</v>
      </c>
      <c r="X276" s="64">
        <f t="shared" si="2"/>
        <v>3.7623122261676474</v>
      </c>
      <c r="Y276" s="65">
        <f t="shared" si="3"/>
        <v>71.764378863108448</v>
      </c>
      <c r="Z276" s="62">
        <f>S276*'1º Perfil de consumo'!$N$9/'2º Calculadora de Banda (beta)'!Y276</f>
        <v>2844.3080429827414</v>
      </c>
      <c r="AA276" s="66">
        <f>Z276/'1º Perfil de consumo'!$N$9</f>
        <v>3.7623122261676474</v>
      </c>
    </row>
    <row r="277" spans="1:2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62">
        <v>271</v>
      </c>
      <c r="T277" s="63">
        <f>IF('1º Perfil de consumo'!$N$23=0,0,((IF(S277&lt;'1º Perfil de consumo'!$N$23,(-('1º Perfil de consumo'!$N$23/S277)),S277/'1º Perfil de consumo'!$N$23))))</f>
        <v>66.713122761315532</v>
      </c>
      <c r="U277" s="63">
        <f t="shared" si="0"/>
        <v>2.0013936828394661</v>
      </c>
      <c r="V277" s="63">
        <f t="shared" si="1"/>
        <v>3.0013936828394661</v>
      </c>
      <c r="W277" s="63">
        <f>IF(V277&lt;=0,'1º Perfil de consumo'!$N$16/V277,'1º Perfil de consumo'!$N$16*V277)</f>
        <v>3.771592590869699</v>
      </c>
      <c r="X277" s="64">
        <f t="shared" si="2"/>
        <v>3.771592590869699</v>
      </c>
      <c r="Y277" s="65">
        <f t="shared" si="3"/>
        <v>71.852935721646858</v>
      </c>
      <c r="Z277" s="62">
        <f>S277*'1º Perfil de consumo'!$N$9/'2º Calculadora de Banda (beta)'!Y277</f>
        <v>2851.3239986974922</v>
      </c>
      <c r="AA277" s="66">
        <f>Z277/'1º Perfil de consumo'!$N$9</f>
        <v>3.7715925908696986</v>
      </c>
    </row>
    <row r="278" spans="1:27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62">
        <v>272</v>
      </c>
      <c r="T278" s="63">
        <f>IF('1º Perfil de consumo'!$N$23=0,0,((IF(S278&lt;'1º Perfil de consumo'!$N$23,(-('1º Perfil de consumo'!$N$23/S278)),S278/'1º Perfil de consumo'!$N$23))))</f>
        <v>66.959296646043626</v>
      </c>
      <c r="U278" s="63">
        <f t="shared" si="0"/>
        <v>2.0087788993813085</v>
      </c>
      <c r="V278" s="63">
        <f t="shared" si="1"/>
        <v>3.0087788993813085</v>
      </c>
      <c r="W278" s="63">
        <f>IF(V278&lt;=0,'1º Perfil de consumo'!$N$16/V278,'1º Perfil de consumo'!$N$16*V278)</f>
        <v>3.7808729555717497</v>
      </c>
      <c r="X278" s="64">
        <f t="shared" si="2"/>
        <v>3.7808729555717497</v>
      </c>
      <c r="Y278" s="65">
        <f t="shared" si="3"/>
        <v>71.941057844634116</v>
      </c>
      <c r="Z278" s="62">
        <f>S278*'1º Perfil de consumo'!$N$9/'2º Calculadora de Banda (beta)'!Y278</f>
        <v>2858.3399544122426</v>
      </c>
      <c r="AA278" s="66">
        <f>Z278/'1º Perfil de consumo'!$N$9</f>
        <v>3.7808729555717493</v>
      </c>
    </row>
    <row r="279" spans="1:27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62">
        <v>273</v>
      </c>
      <c r="T279" s="63">
        <f>IF('1º Perfil de consumo'!$N$23=0,0,((IF(S279&lt;'1º Perfil de consumo'!$N$23,(-('1º Perfil de consumo'!$N$23/S279)),S279/'1º Perfil de consumo'!$N$23))))</f>
        <v>67.205470530771734</v>
      </c>
      <c r="U279" s="63">
        <f t="shared" si="0"/>
        <v>2.0161641159231518</v>
      </c>
      <c r="V279" s="63">
        <f t="shared" si="1"/>
        <v>3.0161641159231518</v>
      </c>
      <c r="W279" s="63">
        <f>IF(V279&lt;=0,'1º Perfil de consumo'!$N$16/V279,'1º Perfil de consumo'!$N$16*V279)</f>
        <v>3.7901533202738018</v>
      </c>
      <c r="X279" s="64">
        <f t="shared" si="2"/>
        <v>3.7901533202738018</v>
      </c>
      <c r="Y279" s="65">
        <f t="shared" si="3"/>
        <v>72.02874842548016</v>
      </c>
      <c r="Z279" s="62">
        <f>S279*'1º Perfil de consumo'!$N$9/'2º Calculadora de Banda (beta)'!Y279</f>
        <v>2865.3559101269943</v>
      </c>
      <c r="AA279" s="66">
        <f>Z279/'1º Perfil de consumo'!$N$9</f>
        <v>3.7901533202738018</v>
      </c>
    </row>
    <row r="280" spans="1:27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62">
        <v>274</v>
      </c>
      <c r="T280" s="63">
        <f>IF('1º Perfil de consumo'!$N$23=0,0,((IF(S280&lt;'1º Perfil de consumo'!$N$23,(-('1º Perfil de consumo'!$N$23/S280)),S280/'1º Perfil de consumo'!$N$23))))</f>
        <v>67.451644415499828</v>
      </c>
      <c r="U280" s="63">
        <f t="shared" si="0"/>
        <v>2.0235493324649947</v>
      </c>
      <c r="V280" s="63">
        <f t="shared" si="1"/>
        <v>3.0235493324649947</v>
      </c>
      <c r="W280" s="63">
        <f>IF(V280&lt;=0,'1º Perfil de consumo'!$N$16/V280,'1º Perfil de consumo'!$N$16*V280)</f>
        <v>3.799433684975853</v>
      </c>
      <c r="X280" s="64">
        <f t="shared" si="2"/>
        <v>3.799433684975853</v>
      </c>
      <c r="Y280" s="65">
        <f t="shared" si="3"/>
        <v>72.116010626394541</v>
      </c>
      <c r="Z280" s="62">
        <f>S280*'1º Perfil de consumo'!$N$9/'2º Calculadora de Banda (beta)'!Y280</f>
        <v>2872.3718658417451</v>
      </c>
      <c r="AA280" s="66">
        <f>Z280/'1º Perfil de consumo'!$N$9</f>
        <v>3.7994336849758534</v>
      </c>
    </row>
    <row r="281" spans="1:27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62">
        <v>275</v>
      </c>
      <c r="T281" s="63">
        <f>IF('1º Perfil de consumo'!$N$23=0,0,((IF(S281&lt;'1º Perfil de consumo'!$N$23,(-('1º Perfil de consumo'!$N$23/S281)),S281/'1º Perfil de consumo'!$N$23))))</f>
        <v>67.697818300227937</v>
      </c>
      <c r="U281" s="63">
        <f t="shared" si="0"/>
        <v>2.030934549006838</v>
      </c>
      <c r="V281" s="63">
        <f t="shared" si="1"/>
        <v>3.030934549006838</v>
      </c>
      <c r="W281" s="63">
        <f>IF(V281&lt;=0,'1º Perfil de consumo'!$N$16/V281,'1º Perfil de consumo'!$N$16*V281)</f>
        <v>3.8087140496779046</v>
      </c>
      <c r="X281" s="64">
        <f t="shared" si="2"/>
        <v>3.8087140496779046</v>
      </c>
      <c r="Y281" s="65">
        <f t="shared" si="3"/>
        <v>72.202847578766438</v>
      </c>
      <c r="Z281" s="62">
        <f>S281*'1º Perfil de consumo'!$N$9/'2º Calculadora de Banda (beta)'!Y281</f>
        <v>2879.387821556496</v>
      </c>
      <c r="AA281" s="66">
        <f>Z281/'1º Perfil de consumo'!$N$9</f>
        <v>3.8087140496779046</v>
      </c>
    </row>
    <row r="282" spans="1:27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62">
        <v>276</v>
      </c>
      <c r="T282" s="63">
        <f>IF('1º Perfil de consumo'!$N$23=0,0,((IF(S282&lt;'1º Perfil de consumo'!$N$23,(-('1º Perfil de consumo'!$N$23/S282)),S282/'1º Perfil de consumo'!$N$23))))</f>
        <v>67.943992184956031</v>
      </c>
      <c r="U282" s="63">
        <f t="shared" si="0"/>
        <v>2.0383197655486809</v>
      </c>
      <c r="V282" s="63">
        <f t="shared" si="1"/>
        <v>3.0383197655486809</v>
      </c>
      <c r="W282" s="63">
        <f>IF(V282&lt;=0,'1º Perfil de consumo'!$N$16/V282,'1º Perfil de consumo'!$N$16*V282)</f>
        <v>3.8179944143799558</v>
      </c>
      <c r="X282" s="64">
        <f t="shared" si="2"/>
        <v>3.8179944143799558</v>
      </c>
      <c r="Y282" s="65">
        <f t="shared" si="3"/>
        <v>72.289262383539281</v>
      </c>
      <c r="Z282" s="62">
        <f>S282*'1º Perfil de consumo'!$N$9/'2º Calculadora de Banda (beta)'!Y282</f>
        <v>2886.4037772712463</v>
      </c>
      <c r="AA282" s="66">
        <f>Z282/'1º Perfil de consumo'!$N$9</f>
        <v>3.8179944143799553</v>
      </c>
    </row>
    <row r="283" spans="1:27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62">
        <v>277</v>
      </c>
      <c r="T283" s="63">
        <f>IF('1º Perfil de consumo'!$N$23=0,0,((IF(S283&lt;'1º Perfil de consumo'!$N$23,(-('1º Perfil de consumo'!$N$23/S283)),S283/'1º Perfil de consumo'!$N$23))))</f>
        <v>68.190166069684139</v>
      </c>
      <c r="U283" s="63">
        <f t="shared" si="0"/>
        <v>2.0457049820905242</v>
      </c>
      <c r="V283" s="63">
        <f t="shared" si="1"/>
        <v>3.0457049820905242</v>
      </c>
      <c r="W283" s="63">
        <f>IF(V283&lt;=0,'1º Perfil de consumo'!$N$16/V283,'1º Perfil de consumo'!$N$16*V283)</f>
        <v>3.8272747790820074</v>
      </c>
      <c r="X283" s="64">
        <f t="shared" si="2"/>
        <v>3.8272747790820074</v>
      </c>
      <c r="Y283" s="65">
        <f t="shared" si="3"/>
        <v>72.375258111579839</v>
      </c>
      <c r="Z283" s="62">
        <f>S283*'1º Perfil de consumo'!$N$9/'2º Calculadora de Banda (beta)'!Y283</f>
        <v>2893.4197329859976</v>
      </c>
      <c r="AA283" s="66">
        <f>Z283/'1º Perfil de consumo'!$N$9</f>
        <v>3.8272747790820074</v>
      </c>
    </row>
    <row r="284" spans="1:27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62">
        <v>278</v>
      </c>
      <c r="T284" s="63">
        <f>IF('1º Perfil de consumo'!$N$23=0,0,((IF(S284&lt;'1º Perfil de consumo'!$N$23,(-('1º Perfil de consumo'!$N$23/S284)),S284/'1º Perfil de consumo'!$N$23))))</f>
        <v>68.436339954412233</v>
      </c>
      <c r="U284" s="63">
        <f t="shared" si="0"/>
        <v>2.0530901986323671</v>
      </c>
      <c r="V284" s="63">
        <f t="shared" si="1"/>
        <v>3.0530901986323671</v>
      </c>
      <c r="W284" s="63">
        <f>IF(V284&lt;=0,'1º Perfil de consumo'!$N$16/V284,'1º Perfil de consumo'!$N$16*V284)</f>
        <v>3.836555143784059</v>
      </c>
      <c r="X284" s="64">
        <f t="shared" si="2"/>
        <v>3.836555143784059</v>
      </c>
      <c r="Y284" s="65">
        <f t="shared" si="3"/>
        <v>72.460837804042072</v>
      </c>
      <c r="Z284" s="62">
        <f>S284*'1º Perfil de consumo'!$N$9/'2º Calculadora de Banda (beta)'!Y284</f>
        <v>2900.4356887007484</v>
      </c>
      <c r="AA284" s="66">
        <f>Z284/'1º Perfil de consumo'!$N$9</f>
        <v>3.8365551437840586</v>
      </c>
    </row>
    <row r="285" spans="1:27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62">
        <v>279</v>
      </c>
      <c r="T285" s="63">
        <f>IF('1º Perfil de consumo'!$N$23=0,0,((IF(S285&lt;'1º Perfil de consumo'!$N$23,(-('1º Perfil de consumo'!$N$23/S285)),S285/'1º Perfil de consumo'!$N$23))))</f>
        <v>68.682513839140341</v>
      </c>
      <c r="U285" s="63">
        <f t="shared" si="0"/>
        <v>2.06047541517421</v>
      </c>
      <c r="V285" s="63">
        <f t="shared" si="1"/>
        <v>3.06047541517421</v>
      </c>
      <c r="W285" s="63">
        <f>IF(V285&lt;=0,'1º Perfil de consumo'!$N$16/V285,'1º Perfil de consumo'!$N$16*V285)</f>
        <v>3.8458355084861102</v>
      </c>
      <c r="X285" s="64">
        <f t="shared" si="2"/>
        <v>3.8458355084861102</v>
      </c>
      <c r="Y285" s="65">
        <f t="shared" si="3"/>
        <v>72.546004472725528</v>
      </c>
      <c r="Z285" s="62">
        <f>S285*'1º Perfil de consumo'!$N$9/'2º Calculadora de Banda (beta)'!Y285</f>
        <v>2907.4516444154992</v>
      </c>
      <c r="AA285" s="66">
        <f>Z285/'1º Perfil de consumo'!$N$9</f>
        <v>3.8458355084861102</v>
      </c>
    </row>
    <row r="286" spans="1:27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62">
        <v>280</v>
      </c>
      <c r="T286" s="63">
        <f>IF('1º Perfil de consumo'!$N$23=0,0,((IF(S286&lt;'1º Perfil de consumo'!$N$23,(-('1º Perfil de consumo'!$N$23/S286)),S286/'1º Perfil de consumo'!$N$23))))</f>
        <v>68.928687723868435</v>
      </c>
      <c r="U286" s="63">
        <f t="shared" si="0"/>
        <v>2.0678606317160528</v>
      </c>
      <c r="V286" s="63">
        <f t="shared" si="1"/>
        <v>3.0678606317160528</v>
      </c>
      <c r="W286" s="63">
        <f>IF(V286&lt;=0,'1º Perfil de consumo'!$N$16/V286,'1º Perfil de consumo'!$N$16*V286)</f>
        <v>3.8551158731881614</v>
      </c>
      <c r="X286" s="64">
        <f t="shared" si="2"/>
        <v>3.8551158731881614</v>
      </c>
      <c r="Y286" s="65">
        <f t="shared" si="3"/>
        <v>72.630761100428714</v>
      </c>
      <c r="Z286" s="62">
        <f>S286*'1º Perfil de consumo'!$N$9/'2º Calculadora de Banda (beta)'!Y286</f>
        <v>2914.46760013025</v>
      </c>
      <c r="AA286" s="66">
        <f>Z286/'1º Perfil de consumo'!$N$9</f>
        <v>3.8551158731881614</v>
      </c>
    </row>
    <row r="287" spans="1:2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62">
        <v>281</v>
      </c>
      <c r="T287" s="63">
        <f>IF('1º Perfil de consumo'!$N$23=0,0,((IF(S287&lt;'1º Perfil de consumo'!$N$23,(-('1º Perfil de consumo'!$N$23/S287)),S287/'1º Perfil de consumo'!$N$23))))</f>
        <v>69.174861608596544</v>
      </c>
      <c r="U287" s="63">
        <f t="shared" si="0"/>
        <v>2.0752458482578962</v>
      </c>
      <c r="V287" s="63">
        <f t="shared" si="1"/>
        <v>3.0752458482578962</v>
      </c>
      <c r="W287" s="63">
        <f>IF(V287&lt;=0,'1º Perfil de consumo'!$N$16/V287,'1º Perfil de consumo'!$N$16*V287)</f>
        <v>3.864396237890213</v>
      </c>
      <c r="X287" s="64">
        <f t="shared" si="2"/>
        <v>3.864396237890213</v>
      </c>
      <c r="Y287" s="65">
        <f t="shared" si="3"/>
        <v>72.715110641297329</v>
      </c>
      <c r="Z287" s="62">
        <f>S287*'1º Perfil de consumo'!$N$9/'2º Calculadora de Banda (beta)'!Y287</f>
        <v>2921.4835558450013</v>
      </c>
      <c r="AA287" s="66">
        <f>Z287/'1º Perfil de consumo'!$N$9</f>
        <v>3.8643962378902135</v>
      </c>
    </row>
    <row r="288" spans="1:27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62">
        <v>282</v>
      </c>
      <c r="T288" s="63">
        <f>IF('1º Perfil de consumo'!$N$23=0,0,((IF(S288&lt;'1º Perfil de consumo'!$N$23,(-('1º Perfil de consumo'!$N$23/S288)),S288/'1º Perfil de consumo'!$N$23))))</f>
        <v>69.421035493324638</v>
      </c>
      <c r="U288" s="63">
        <f t="shared" si="0"/>
        <v>2.082631064799739</v>
      </c>
      <c r="V288" s="63">
        <f t="shared" si="1"/>
        <v>3.082631064799739</v>
      </c>
      <c r="W288" s="63">
        <f>IF(V288&lt;=0,'1º Perfil de consumo'!$N$16/V288,'1º Perfil de consumo'!$N$16*V288)</f>
        <v>3.8736766025922642</v>
      </c>
      <c r="X288" s="64">
        <f t="shared" si="2"/>
        <v>3.8736766025922642</v>
      </c>
      <c r="Y288" s="65">
        <f t="shared" si="3"/>
        <v>72.799056021167488</v>
      </c>
      <c r="Z288" s="62">
        <f>S288*'1º Perfil de consumo'!$N$9/'2º Calculadora de Banda (beta)'!Y288</f>
        <v>2928.4995115597517</v>
      </c>
      <c r="AA288" s="66">
        <f>Z288/'1º Perfil de consumo'!$N$9</f>
        <v>3.8736766025922642</v>
      </c>
    </row>
    <row r="289" spans="1:27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62">
        <v>283</v>
      </c>
      <c r="T289" s="63">
        <f>IF('1º Perfil de consumo'!$N$23=0,0,((IF(S289&lt;'1º Perfil de consumo'!$N$23,(-('1º Perfil de consumo'!$N$23/S289)),S289/'1º Perfil de consumo'!$N$23))))</f>
        <v>69.667209378052746</v>
      </c>
      <c r="U289" s="63">
        <f t="shared" si="0"/>
        <v>2.0900162813415823</v>
      </c>
      <c r="V289" s="63">
        <f t="shared" si="1"/>
        <v>3.0900162813415823</v>
      </c>
      <c r="W289" s="63">
        <f>IF(V289&lt;=0,'1º Perfil de consumo'!$N$16/V289,'1º Perfil de consumo'!$N$16*V289)</f>
        <v>3.8829569672943163</v>
      </c>
      <c r="X289" s="64">
        <f t="shared" si="2"/>
        <v>3.8829569672943163</v>
      </c>
      <c r="Y289" s="65">
        <f t="shared" si="3"/>
        <v>72.882600137903992</v>
      </c>
      <c r="Z289" s="62">
        <f>S289*'1º Perfil de consumo'!$N$9/'2º Calculadora de Banda (beta)'!Y289</f>
        <v>2935.515467274503</v>
      </c>
      <c r="AA289" s="66">
        <f>Z289/'1º Perfil de consumo'!$N$9</f>
        <v>3.8829569672943163</v>
      </c>
    </row>
    <row r="290" spans="1:27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62">
        <v>284</v>
      </c>
      <c r="T290" s="63">
        <f>IF('1º Perfil de consumo'!$N$23=0,0,((IF(S290&lt;'1º Perfil de consumo'!$N$23,(-('1º Perfil de consumo'!$N$23/S290)),S290/'1º Perfil de consumo'!$N$23))))</f>
        <v>69.91338326278084</v>
      </c>
      <c r="U290" s="63">
        <f t="shared" si="0"/>
        <v>2.0974014978834252</v>
      </c>
      <c r="V290" s="63">
        <f t="shared" si="1"/>
        <v>3.0974014978834252</v>
      </c>
      <c r="W290" s="63">
        <f>IF(V290&lt;=0,'1º Perfil de consumo'!$N$16/V290,'1º Perfil de consumo'!$N$16*V290)</f>
        <v>3.8922373319963675</v>
      </c>
      <c r="X290" s="64">
        <f t="shared" si="2"/>
        <v>3.8922373319963675</v>
      </c>
      <c r="Y290" s="65">
        <f t="shared" si="3"/>
        <v>72.965745861733865</v>
      </c>
      <c r="Z290" s="62">
        <f>S290*'1º Perfil de consumo'!$N$9/'2º Calculadora de Banda (beta)'!Y290</f>
        <v>2942.5314229892538</v>
      </c>
      <c r="AA290" s="66">
        <f>Z290/'1º Perfil de consumo'!$N$9</f>
        <v>3.8922373319963675</v>
      </c>
    </row>
    <row r="291" spans="1:27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62">
        <v>285</v>
      </c>
      <c r="T291" s="63">
        <f>IF('1º Perfil de consumo'!$N$23=0,0,((IF(S291&lt;'1º Perfil de consumo'!$N$23,(-('1º Perfil de consumo'!$N$23/S291)),S291/'1º Perfil de consumo'!$N$23))))</f>
        <v>70.159557147508949</v>
      </c>
      <c r="U291" s="63">
        <f t="shared" si="0"/>
        <v>2.1047867144252685</v>
      </c>
      <c r="V291" s="63">
        <f t="shared" si="1"/>
        <v>3.1047867144252685</v>
      </c>
      <c r="W291" s="63">
        <f>IF(V291&lt;=0,'1º Perfil de consumo'!$N$16/V291,'1º Perfil de consumo'!$N$16*V291)</f>
        <v>3.9015176966984191</v>
      </c>
      <c r="X291" s="64">
        <f t="shared" si="2"/>
        <v>3.9015176966984191</v>
      </c>
      <c r="Y291" s="65">
        <f t="shared" si="3"/>
        <v>73.048496035574956</v>
      </c>
      <c r="Z291" s="62">
        <f>S291*'1º Perfil de consumo'!$N$9/'2º Calculadora de Banda (beta)'!Y291</f>
        <v>2949.5473787040046</v>
      </c>
      <c r="AA291" s="66">
        <f>Z291/'1º Perfil de consumo'!$N$9</f>
        <v>3.9015176966984186</v>
      </c>
    </row>
    <row r="292" spans="1:27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62">
        <v>286</v>
      </c>
      <c r="T292" s="63">
        <f>IF('1º Perfil de consumo'!$N$23=0,0,((IF(S292&lt;'1º Perfil de consumo'!$N$23,(-('1º Perfil de consumo'!$N$23/S292)),S292/'1º Perfil de consumo'!$N$23))))</f>
        <v>70.405731032237057</v>
      </c>
      <c r="U292" s="63">
        <f t="shared" si="0"/>
        <v>2.1121719309671114</v>
      </c>
      <c r="V292" s="63">
        <f t="shared" si="1"/>
        <v>3.1121719309671114</v>
      </c>
      <c r="W292" s="63">
        <f>IF(V292&lt;=0,'1º Perfil de consumo'!$N$16/V292,'1º Perfil de consumo'!$N$16*V292)</f>
        <v>3.9107980614004703</v>
      </c>
      <c r="X292" s="64">
        <f t="shared" si="2"/>
        <v>3.9107980614004703</v>
      </c>
      <c r="Y292" s="65">
        <f t="shared" si="3"/>
        <v>73.13085347536007</v>
      </c>
      <c r="Z292" s="62">
        <f>S292*'1º Perfil de consumo'!$N$9/'2º Calculadora de Banda (beta)'!Y292</f>
        <v>2956.5633344187554</v>
      </c>
      <c r="AA292" s="66">
        <f>Z292/'1º Perfil de consumo'!$N$9</f>
        <v>3.9107980614004703</v>
      </c>
    </row>
    <row r="293" spans="1:27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62">
        <v>287</v>
      </c>
      <c r="T293" s="63">
        <f>IF('1º Perfil de consumo'!$N$23=0,0,((IF(S293&lt;'1º Perfil de consumo'!$N$23,(-('1º Perfil de consumo'!$N$23/S293)),S293/'1º Perfil de consumo'!$N$23))))</f>
        <v>70.651904916965151</v>
      </c>
      <c r="U293" s="63">
        <f t="shared" si="0"/>
        <v>2.1195571475089543</v>
      </c>
      <c r="V293" s="63">
        <f t="shared" si="1"/>
        <v>3.1195571475089543</v>
      </c>
      <c r="W293" s="63">
        <f>IF(V293&lt;=0,'1º Perfil de consumo'!$N$16/V293,'1º Perfil de consumo'!$N$16*V293)</f>
        <v>3.9200784261025214</v>
      </c>
      <c r="X293" s="64">
        <f t="shared" si="2"/>
        <v>3.9200784261025214</v>
      </c>
      <c r="Y293" s="65">
        <f t="shared" si="3"/>
        <v>73.212820970356304</v>
      </c>
      <c r="Z293" s="62">
        <f>S293*'1º Perfil de consumo'!$N$9/'2º Calculadora de Banda (beta)'!Y293</f>
        <v>2963.5792901335062</v>
      </c>
      <c r="AA293" s="66">
        <f>Z293/'1º Perfil de consumo'!$N$9</f>
        <v>3.9200784261025214</v>
      </c>
    </row>
    <row r="294" spans="1:27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62">
        <v>288</v>
      </c>
      <c r="T294" s="63">
        <f>IF('1º Perfil de consumo'!$N$23=0,0,((IF(S294&lt;'1º Perfil de consumo'!$N$23,(-('1º Perfil de consumo'!$N$23/S294)),S294/'1º Perfil de consumo'!$N$23))))</f>
        <v>70.898078801693259</v>
      </c>
      <c r="U294" s="63">
        <f t="shared" si="0"/>
        <v>2.1269423640507976</v>
      </c>
      <c r="V294" s="63">
        <f t="shared" si="1"/>
        <v>3.1269423640507976</v>
      </c>
      <c r="W294" s="63">
        <f>IF(V294&lt;=0,'1º Perfil de consumo'!$N$16/V294,'1º Perfil de consumo'!$N$16*V294)</f>
        <v>3.9293587908045735</v>
      </c>
      <c r="X294" s="64">
        <f t="shared" si="2"/>
        <v>3.9293587908045735</v>
      </c>
      <c r="Y294" s="65">
        <f t="shared" si="3"/>
        <v>73.294401283479957</v>
      </c>
      <c r="Z294" s="62">
        <f>S294*'1º Perfil de consumo'!$N$9/'2º Calculadora de Banda (beta)'!Y294</f>
        <v>2970.5952458482579</v>
      </c>
      <c r="AA294" s="66">
        <f>Z294/'1º Perfil de consumo'!$N$9</f>
        <v>3.929358790804574</v>
      </c>
    </row>
    <row r="295" spans="1:27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62">
        <v>289</v>
      </c>
      <c r="T295" s="63">
        <f>IF('1º Perfil de consumo'!$N$23=0,0,((IF(S295&lt;'1º Perfil de consumo'!$N$23,(-('1º Perfil de consumo'!$N$23/S295)),S295/'1º Perfil de consumo'!$N$23))))</f>
        <v>71.144252686421353</v>
      </c>
      <c r="U295" s="63">
        <f t="shared" si="0"/>
        <v>2.1343275805926405</v>
      </c>
      <c r="V295" s="63">
        <f t="shared" si="1"/>
        <v>3.1343275805926405</v>
      </c>
      <c r="W295" s="63">
        <f>IF(V295&lt;=0,'1º Perfil de consumo'!$N$16/V295,'1º Perfil de consumo'!$N$16*V295)</f>
        <v>3.9386391555066247</v>
      </c>
      <c r="X295" s="64">
        <f t="shared" si="2"/>
        <v>3.9386391555066247</v>
      </c>
      <c r="Y295" s="65">
        <f t="shared" si="3"/>
        <v>73.375597151607082</v>
      </c>
      <c r="Z295" s="62">
        <f>S295*'1º Perfil de consumo'!$N$9/'2º Calculadora de Banda (beta)'!Y295</f>
        <v>2977.6112015630083</v>
      </c>
      <c r="AA295" s="66">
        <f>Z295/'1º Perfil de consumo'!$N$9</f>
        <v>3.9386391555066247</v>
      </c>
    </row>
    <row r="296" spans="1:27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62">
        <v>290</v>
      </c>
      <c r="T296" s="63">
        <f>IF('1º Perfil de consumo'!$N$23=0,0,((IF(S296&lt;'1º Perfil de consumo'!$N$23,(-('1º Perfil de consumo'!$N$23/S296)),S296/'1º Perfil de consumo'!$N$23))))</f>
        <v>71.390426571149462</v>
      </c>
      <c r="U296" s="63">
        <f t="shared" si="0"/>
        <v>2.1417127971344838</v>
      </c>
      <c r="V296" s="63">
        <f t="shared" si="1"/>
        <v>3.1417127971344838</v>
      </c>
      <c r="W296" s="63">
        <f>IF(V296&lt;=0,'1º Perfil de consumo'!$N$16/V296,'1º Perfil de consumo'!$N$16*V296)</f>
        <v>3.9479195202086763</v>
      </c>
      <c r="X296" s="64">
        <f t="shared" si="2"/>
        <v>3.9479195202086763</v>
      </c>
      <c r="Y296" s="65">
        <f t="shared" si="3"/>
        <v>73.456411285879355</v>
      </c>
      <c r="Z296" s="62">
        <f>S296*'1º Perfil de consumo'!$N$9/'2º Calculadora de Banda (beta)'!Y296</f>
        <v>2984.6271572777591</v>
      </c>
      <c r="AA296" s="66">
        <f>Z296/'1º Perfil de consumo'!$N$9</f>
        <v>3.9479195202086759</v>
      </c>
    </row>
    <row r="297" spans="1:2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62">
        <v>291</v>
      </c>
      <c r="T297" s="63">
        <f>IF('1º Perfil de consumo'!$N$23=0,0,((IF(S297&lt;'1º Perfil de consumo'!$N$23,(-('1º Perfil de consumo'!$N$23/S297)),S297/'1º Perfil de consumo'!$N$23))))</f>
        <v>71.636600455877556</v>
      </c>
      <c r="U297" s="63">
        <f t="shared" si="0"/>
        <v>2.1490980136763267</v>
      </c>
      <c r="V297" s="63">
        <f t="shared" si="1"/>
        <v>3.1490980136763267</v>
      </c>
      <c r="W297" s="63">
        <f>IF(V297&lt;=0,'1º Perfil de consumo'!$N$16/V297,'1º Perfil de consumo'!$N$16*V297)</f>
        <v>3.9571998849107275</v>
      </c>
      <c r="X297" s="64">
        <f t="shared" si="2"/>
        <v>3.9571998849107275</v>
      </c>
      <c r="Y297" s="65">
        <f t="shared" si="3"/>
        <v>73.536846372005996</v>
      </c>
      <c r="Z297" s="62">
        <f>S297*'1º Perfil de consumo'!$N$9/'2º Calculadora de Banda (beta)'!Y297</f>
        <v>2991.6431129925104</v>
      </c>
      <c r="AA297" s="66">
        <f>Z297/'1º Perfil de consumo'!$N$9</f>
        <v>3.9571998849107279</v>
      </c>
    </row>
    <row r="298" spans="1:27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62">
        <v>292</v>
      </c>
      <c r="T298" s="63">
        <f>IF('1º Perfil de consumo'!$N$23=0,0,((IF(S298&lt;'1º Perfil de consumo'!$N$23,(-('1º Perfil de consumo'!$N$23/S298)),S298/'1º Perfil de consumo'!$N$23))))</f>
        <v>71.882774340605664</v>
      </c>
      <c r="U298" s="63">
        <f t="shared" si="0"/>
        <v>2.15648323021817</v>
      </c>
      <c r="V298" s="63">
        <f t="shared" si="1"/>
        <v>3.15648323021817</v>
      </c>
      <c r="W298" s="63">
        <f>IF(V298&lt;=0,'1º Perfil de consumo'!$N$16/V298,'1º Perfil de consumo'!$N$16*V298)</f>
        <v>3.9664802496127796</v>
      </c>
      <c r="X298" s="64">
        <f t="shared" si="2"/>
        <v>3.9664802496127796</v>
      </c>
      <c r="Y298" s="65">
        <f t="shared" si="3"/>
        <v>73.616905070561231</v>
      </c>
      <c r="Z298" s="62">
        <f>S298*'1º Perfil de consumo'!$N$9/'2º Calculadora de Banda (beta)'!Y298</f>
        <v>2998.6590687072612</v>
      </c>
      <c r="AA298" s="66">
        <f>Z298/'1º Perfil de consumo'!$N$9</f>
        <v>3.9664802496127796</v>
      </c>
    </row>
    <row r="299" spans="1:27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62">
        <v>293</v>
      </c>
      <c r="T299" s="63">
        <f>IF('1º Perfil de consumo'!$N$23=0,0,((IF(S299&lt;'1º Perfil de consumo'!$N$23,(-('1º Perfil de consumo'!$N$23/S299)),S299/'1º Perfil de consumo'!$N$23))))</f>
        <v>72.128948225333758</v>
      </c>
      <c r="U299" s="63">
        <f t="shared" si="0"/>
        <v>2.1638684467600124</v>
      </c>
      <c r="V299" s="63">
        <f t="shared" si="1"/>
        <v>3.1638684467600124</v>
      </c>
      <c r="W299" s="63">
        <f>IF(V299&lt;=0,'1º Perfil de consumo'!$N$16/V299,'1º Perfil de consumo'!$N$16*V299)</f>
        <v>3.9757606143148303</v>
      </c>
      <c r="X299" s="64">
        <f t="shared" si="2"/>
        <v>3.9757606143148303</v>
      </c>
      <c r="Y299" s="65">
        <f t="shared" si="3"/>
        <v>73.696590017277657</v>
      </c>
      <c r="Z299" s="62">
        <f>S299*'1º Perfil de consumo'!$N$9/'2º Calculadora de Banda (beta)'!Y299</f>
        <v>3005.6750244220116</v>
      </c>
      <c r="AA299" s="66">
        <f>Z299/'1º Perfil de consumo'!$N$9</f>
        <v>3.9757606143148303</v>
      </c>
    </row>
    <row r="300" spans="1:27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62">
        <v>294</v>
      </c>
      <c r="T300" s="63">
        <f>IF('1º Perfil de consumo'!$N$23=0,0,((IF(S300&lt;'1º Perfil de consumo'!$N$23,(-('1º Perfil de consumo'!$N$23/S300)),S300/'1º Perfil de consumo'!$N$23))))</f>
        <v>72.375122110061866</v>
      </c>
      <c r="U300" s="63">
        <f t="shared" si="0"/>
        <v>2.1712536633018558</v>
      </c>
      <c r="V300" s="63">
        <f t="shared" si="1"/>
        <v>3.1712536633018558</v>
      </c>
      <c r="W300" s="63">
        <f>IF(V300&lt;=0,'1º Perfil de consumo'!$N$16/V300,'1º Perfil de consumo'!$N$16*V300)</f>
        <v>3.9850409790168819</v>
      </c>
      <c r="X300" s="64">
        <f t="shared" si="2"/>
        <v>3.9850409790168819</v>
      </c>
      <c r="Y300" s="65">
        <f t="shared" si="3"/>
        <v>73.77590382333544</v>
      </c>
      <c r="Z300" s="62">
        <f>S300*'1º Perfil de consumo'!$N$9/'2º Calculadora de Banda (beta)'!Y300</f>
        <v>3012.6909801367628</v>
      </c>
      <c r="AA300" s="66">
        <f>Z300/'1º Perfil de consumo'!$N$9</f>
        <v>3.9850409790168819</v>
      </c>
    </row>
    <row r="301" spans="1:27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62">
        <v>295</v>
      </c>
      <c r="T301" s="63">
        <f>IF('1º Perfil de consumo'!$N$23=0,0,((IF(S301&lt;'1º Perfil de consumo'!$N$23,(-('1º Perfil de consumo'!$N$23/S301)),S301/'1º Perfil de consumo'!$N$23))))</f>
        <v>72.621295994789961</v>
      </c>
      <c r="U301" s="63">
        <f t="shared" si="0"/>
        <v>2.1786388798436986</v>
      </c>
      <c r="V301" s="63">
        <f t="shared" si="1"/>
        <v>3.1786388798436986</v>
      </c>
      <c r="W301" s="63">
        <f>IF(V301&lt;=0,'1º Perfil de consumo'!$N$16/V301,'1º Perfil de consumo'!$N$16*V301)</f>
        <v>3.9943213437189331</v>
      </c>
      <c r="X301" s="64">
        <f t="shared" si="2"/>
        <v>3.9943213437189331</v>
      </c>
      <c r="Y301" s="65">
        <f t="shared" si="3"/>
        <v>73.854849075647664</v>
      </c>
      <c r="Z301" s="62">
        <f>S301*'1º Perfil de consumo'!$N$9/'2º Calculadora de Banda (beta)'!Y301</f>
        <v>3019.7069358515137</v>
      </c>
      <c r="AA301" s="66">
        <f>Z301/'1º Perfil de consumo'!$N$9</f>
        <v>3.9943213437189335</v>
      </c>
    </row>
    <row r="302" spans="1:27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62">
        <v>296</v>
      </c>
      <c r="T302" s="63">
        <f>IF('1º Perfil de consumo'!$N$23=0,0,((IF(S302&lt;'1º Perfil de consumo'!$N$23,(-('1º Perfil de consumo'!$N$23/S302)),S302/'1º Perfil de consumo'!$N$23))))</f>
        <v>72.867469879518069</v>
      </c>
      <c r="U302" s="63">
        <f t="shared" si="0"/>
        <v>2.186024096385542</v>
      </c>
      <c r="V302" s="63">
        <f t="shared" si="1"/>
        <v>3.186024096385542</v>
      </c>
      <c r="W302" s="63">
        <f>IF(V302&lt;=0,'1º Perfil de consumo'!$N$16/V302,'1º Perfil de consumo'!$N$16*V302)</f>
        <v>4.0036017084209847</v>
      </c>
      <c r="X302" s="64">
        <f t="shared" si="2"/>
        <v>4.0036017084209847</v>
      </c>
      <c r="Y302" s="65">
        <f t="shared" si="3"/>
        <v>73.933428337141464</v>
      </c>
      <c r="Z302" s="62">
        <f>S302*'1º Perfil de consumo'!$N$9/'2º Calculadora de Banda (beta)'!Y302</f>
        <v>3026.7228915662645</v>
      </c>
      <c r="AA302" s="66">
        <f>Z302/'1º Perfil de consumo'!$N$9</f>
        <v>4.0036017084209847</v>
      </c>
    </row>
    <row r="303" spans="1:27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62">
        <v>297</v>
      </c>
      <c r="T303" s="63">
        <f>IF('1º Perfil de consumo'!$N$23=0,0,((IF(S303&lt;'1º Perfil de consumo'!$N$23,(-('1º Perfil de consumo'!$N$23/S303)),S303/'1º Perfil de consumo'!$N$23))))</f>
        <v>73.113643764246163</v>
      </c>
      <c r="U303" s="63">
        <f t="shared" si="0"/>
        <v>2.1934093129273848</v>
      </c>
      <c r="V303" s="63">
        <f t="shared" si="1"/>
        <v>3.1934093129273848</v>
      </c>
      <c r="W303" s="63">
        <f>IF(V303&lt;=0,'1º Perfil de consumo'!$N$16/V303,'1º Perfil de consumo'!$N$16*V303)</f>
        <v>4.0128820731230359</v>
      </c>
      <c r="X303" s="64">
        <f t="shared" si="2"/>
        <v>4.0128820731230359</v>
      </c>
      <c r="Y303" s="65">
        <f t="shared" si="3"/>
        <v>74.01164414703544</v>
      </c>
      <c r="Z303" s="62">
        <f>S303*'1º Perfil de consumo'!$N$9/'2º Calculadora de Banda (beta)'!Y303</f>
        <v>3033.7388472810153</v>
      </c>
      <c r="AA303" s="66">
        <f>Z303/'1º Perfil de consumo'!$N$9</f>
        <v>4.0128820731230359</v>
      </c>
    </row>
    <row r="304" spans="1:27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62">
        <v>298</v>
      </c>
      <c r="T304" s="63">
        <f>IF('1º Perfil de consumo'!$N$23=0,0,((IF(S304&lt;'1º Perfil de consumo'!$N$23,(-('1º Perfil de consumo'!$N$23/S304)),S304/'1º Perfil de consumo'!$N$23))))</f>
        <v>73.359817648974271</v>
      </c>
      <c r="U304" s="63">
        <f t="shared" si="0"/>
        <v>2.2007945294692282</v>
      </c>
      <c r="V304" s="63">
        <f t="shared" si="1"/>
        <v>3.2007945294692282</v>
      </c>
      <c r="W304" s="63">
        <f>IF(V304&lt;=0,'1º Perfil de consumo'!$N$16/V304,'1º Perfil de consumo'!$N$16*V304)</f>
        <v>4.022162437825088</v>
      </c>
      <c r="X304" s="64">
        <f t="shared" si="2"/>
        <v>4.022162437825088</v>
      </c>
      <c r="Y304" s="65">
        <f t="shared" si="3"/>
        <v>74.08949902111317</v>
      </c>
      <c r="Z304" s="62">
        <f>S304*'1º Perfil de consumo'!$N$9/'2º Calculadora de Banda (beta)'!Y304</f>
        <v>3040.7548029957666</v>
      </c>
      <c r="AA304" s="66">
        <f>Z304/'1º Perfil de consumo'!$N$9</f>
        <v>4.022162437825088</v>
      </c>
    </row>
    <row r="305" spans="1:27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62">
        <v>299</v>
      </c>
      <c r="T305" s="63">
        <f>IF('1º Perfil de consumo'!$N$23=0,0,((IF(S305&lt;'1º Perfil de consumo'!$N$23,(-('1º Perfil de consumo'!$N$23/S305)),S305/'1º Perfil de consumo'!$N$23))))</f>
        <v>73.605991533702365</v>
      </c>
      <c r="U305" s="63">
        <f t="shared" si="0"/>
        <v>2.208179746011071</v>
      </c>
      <c r="V305" s="63">
        <f t="shared" si="1"/>
        <v>3.208179746011071</v>
      </c>
      <c r="W305" s="63">
        <f>IF(V305&lt;=0,'1º Perfil de consumo'!$N$16/V305,'1º Perfil de consumo'!$N$16*V305)</f>
        <v>4.0314428025271392</v>
      </c>
      <c r="X305" s="64">
        <f t="shared" si="2"/>
        <v>4.0314428025271392</v>
      </c>
      <c r="Y305" s="65">
        <f t="shared" si="3"/>
        <v>74.166995451992946</v>
      </c>
      <c r="Z305" s="62">
        <f>S305*'1º Perfil de consumo'!$N$9/'2º Calculadora de Banda (beta)'!Y305</f>
        <v>3047.7707587105169</v>
      </c>
      <c r="AA305" s="66">
        <f>Z305/'1º Perfil de consumo'!$N$9</f>
        <v>4.0314428025271392</v>
      </c>
    </row>
    <row r="306" spans="1:27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62">
        <v>300</v>
      </c>
      <c r="T306" s="63">
        <f>IF('1º Perfil de consumo'!$N$23=0,0,((IF(S306&lt;'1º Perfil de consumo'!$N$23,(-('1º Perfil de consumo'!$N$23/S306)),S306/'1º Perfil de consumo'!$N$23))))</f>
        <v>73.852165418430474</v>
      </c>
      <c r="U306" s="63">
        <f t="shared" si="0"/>
        <v>2.2155649625529139</v>
      </c>
      <c r="V306" s="63">
        <f t="shared" si="1"/>
        <v>3.2155649625529139</v>
      </c>
      <c r="W306" s="63">
        <f>IF(V306&lt;=0,'1º Perfil de consumo'!$N$16/V306,'1º Perfil de consumo'!$N$16*V306)</f>
        <v>4.0407231672291903</v>
      </c>
      <c r="X306" s="64">
        <f t="shared" si="2"/>
        <v>4.0407231672291903</v>
      </c>
      <c r="Y306" s="65">
        <f t="shared" si="3"/>
        <v>74.244135909393762</v>
      </c>
      <c r="Z306" s="62">
        <f>S306*'1º Perfil de consumo'!$N$9/'2º Calculadora de Banda (beta)'!Y306</f>
        <v>3054.7867144252677</v>
      </c>
      <c r="AA306" s="66">
        <f>Z306/'1º Perfil de consumo'!$N$9</f>
        <v>4.0407231672291903</v>
      </c>
    </row>
    <row r="307" spans="1:2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62">
        <v>301</v>
      </c>
      <c r="T307" s="63">
        <f>IF('1º Perfil de consumo'!$N$23=0,0,((IF(S307&lt;'1º Perfil de consumo'!$N$23,(-('1º Perfil de consumo'!$N$23/S307)),S307/'1º Perfil de consumo'!$N$23))))</f>
        <v>74.098339303158568</v>
      </c>
      <c r="U307" s="63">
        <f t="shared" si="0"/>
        <v>2.2229501790947568</v>
      </c>
      <c r="V307" s="63">
        <f t="shared" si="1"/>
        <v>3.2229501790947568</v>
      </c>
      <c r="W307" s="63">
        <f>IF(V307&lt;=0,'1º Perfil de consumo'!$N$16/V307,'1º Perfil de consumo'!$N$16*V307)</f>
        <v>4.0500035319312415</v>
      </c>
      <c r="X307" s="64">
        <f t="shared" si="2"/>
        <v>4.0500035319312415</v>
      </c>
      <c r="Y307" s="65">
        <f t="shared" si="3"/>
        <v>74.320922840397714</v>
      </c>
      <c r="Z307" s="62">
        <f>S307*'1º Perfil de consumo'!$N$9/'2º Calculadora de Banda (beta)'!Y307</f>
        <v>3061.8026701400186</v>
      </c>
      <c r="AA307" s="66">
        <f>Z307/'1º Perfil de consumo'!$N$9</f>
        <v>4.0500035319312415</v>
      </c>
    </row>
    <row r="308" spans="1:27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62">
        <v>302</v>
      </c>
      <c r="T308" s="63">
        <f>IF('1º Perfil de consumo'!$N$23=0,0,((IF(S308&lt;'1º Perfil de consumo'!$N$23,(-('1º Perfil de consumo'!$N$23/S308)),S308/'1º Perfil de consumo'!$N$23))))</f>
        <v>74.344513187886676</v>
      </c>
      <c r="U308" s="63">
        <f t="shared" si="0"/>
        <v>2.2303353956366001</v>
      </c>
      <c r="V308" s="63">
        <f t="shared" si="1"/>
        <v>3.2303353956366001</v>
      </c>
      <c r="W308" s="63">
        <f>IF(V308&lt;=0,'1º Perfil de consumo'!$N$16/V308,'1º Perfil de consumo'!$N$16*V308)</f>
        <v>4.0592838966332936</v>
      </c>
      <c r="X308" s="64">
        <f t="shared" si="2"/>
        <v>4.0592838966332936</v>
      </c>
      <c r="Y308" s="65">
        <f t="shared" si="3"/>
        <v>74.397358669708723</v>
      </c>
      <c r="Z308" s="62">
        <f>S308*'1º Perfil de consumo'!$N$9/'2º Calculadora de Banda (beta)'!Y308</f>
        <v>3068.8186258547703</v>
      </c>
      <c r="AA308" s="66">
        <f>Z308/'1º Perfil de consumo'!$N$9</f>
        <v>4.0592838966332945</v>
      </c>
    </row>
    <row r="309" spans="1:27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62">
        <v>303</v>
      </c>
      <c r="T309" s="63">
        <f>IF('1º Perfil de consumo'!$N$23=0,0,((IF(S309&lt;'1º Perfil de consumo'!$N$23,(-('1º Perfil de consumo'!$N$23/S309)),S309/'1º Perfil de consumo'!$N$23))))</f>
        <v>74.59068707261477</v>
      </c>
      <c r="U309" s="63">
        <f t="shared" si="0"/>
        <v>2.237720612178443</v>
      </c>
      <c r="V309" s="63">
        <f t="shared" si="1"/>
        <v>3.237720612178443</v>
      </c>
      <c r="W309" s="63">
        <f>IF(V309&lt;=0,'1º Perfil de consumo'!$N$16/V309,'1º Perfil de consumo'!$N$16*V309)</f>
        <v>4.0685642613353448</v>
      </c>
      <c r="X309" s="64">
        <f t="shared" si="2"/>
        <v>4.0685642613353448</v>
      </c>
      <c r="Y309" s="65">
        <f t="shared" si="3"/>
        <v>74.473445799907864</v>
      </c>
      <c r="Z309" s="62">
        <f>S309*'1º Perfil de consumo'!$N$9/'2º Calculadora de Banda (beta)'!Y309</f>
        <v>3075.8345815695211</v>
      </c>
      <c r="AA309" s="66">
        <f>Z309/'1º Perfil de consumo'!$N$9</f>
        <v>4.0685642613353457</v>
      </c>
    </row>
    <row r="310" spans="1:27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62">
        <v>304</v>
      </c>
      <c r="T310" s="63">
        <f>IF('1º Perfil de consumo'!$N$23=0,0,((IF(S310&lt;'1º Perfil de consumo'!$N$23,(-('1º Perfil de consumo'!$N$23/S310)),S310/'1º Perfil de consumo'!$N$23))))</f>
        <v>74.836860957342878</v>
      </c>
      <c r="U310" s="63">
        <f t="shared" si="0"/>
        <v>2.2451058287202863</v>
      </c>
      <c r="V310" s="63">
        <f t="shared" si="1"/>
        <v>3.2451058287202863</v>
      </c>
      <c r="W310" s="63">
        <f>IF(V310&lt;=0,'1º Perfil de consumo'!$N$16/V310,'1º Perfil de consumo'!$N$16*V310)</f>
        <v>4.0778446260373968</v>
      </c>
      <c r="X310" s="64">
        <f t="shared" si="2"/>
        <v>4.0778446260373968</v>
      </c>
      <c r="Y310" s="65">
        <f t="shared" si="3"/>
        <v>74.549186611704926</v>
      </c>
      <c r="Z310" s="62">
        <f>S310*'1º Perfil de consumo'!$N$9/'2º Calculadora de Banda (beta)'!Y310</f>
        <v>3082.8505372842724</v>
      </c>
      <c r="AA310" s="66">
        <f>Z310/'1º Perfil de consumo'!$N$9</f>
        <v>4.0778446260373977</v>
      </c>
    </row>
    <row r="311" spans="1:27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62">
        <v>305</v>
      </c>
      <c r="T311" s="63">
        <f>IF('1º Perfil de consumo'!$N$23=0,0,((IF(S311&lt;'1º Perfil de consumo'!$N$23,(-('1º Perfil de consumo'!$N$23/S311)),S311/'1º Perfil de consumo'!$N$23))))</f>
        <v>75.083034842070987</v>
      </c>
      <c r="U311" s="63">
        <f t="shared" si="0"/>
        <v>2.2524910452621296</v>
      </c>
      <c r="V311" s="63">
        <f t="shared" si="1"/>
        <v>3.2524910452621296</v>
      </c>
      <c r="W311" s="63">
        <f>IF(V311&lt;=0,'1º Perfil de consumo'!$N$16/V311,'1º Perfil de consumo'!$N$16*V311)</f>
        <v>4.087124990739448</v>
      </c>
      <c r="X311" s="64">
        <f t="shared" si="2"/>
        <v>4.087124990739448</v>
      </c>
      <c r="Y311" s="65">
        <f t="shared" si="3"/>
        <v>74.624583464186884</v>
      </c>
      <c r="Z311" s="62">
        <f>S311*'1º Perfil de consumo'!$N$9/'2º Calculadora de Banda (beta)'!Y311</f>
        <v>3089.8664929990227</v>
      </c>
      <c r="AA311" s="66">
        <f>Z311/'1º Perfil de consumo'!$N$9</f>
        <v>4.087124990739448</v>
      </c>
    </row>
    <row r="312" spans="1:27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62">
        <v>306</v>
      </c>
      <c r="T312" s="63">
        <f>IF('1º Perfil de consumo'!$N$23=0,0,((IF(S312&lt;'1º Perfil de consumo'!$N$23,(-('1º Perfil de consumo'!$N$23/S312)),S312/'1º Perfil de consumo'!$N$23))))</f>
        <v>75.329208726799081</v>
      </c>
      <c r="U312" s="63">
        <f t="shared" si="0"/>
        <v>2.2598762618039725</v>
      </c>
      <c r="V312" s="63">
        <f t="shared" si="1"/>
        <v>3.2598762618039725</v>
      </c>
      <c r="W312" s="63">
        <f>IF(V312&lt;=0,'1º Perfil de consumo'!$N$16/V312,'1º Perfil de consumo'!$N$16*V312)</f>
        <v>4.0964053554414992</v>
      </c>
      <c r="X312" s="64">
        <f t="shared" si="2"/>
        <v>4.0964053554414992</v>
      </c>
      <c r="Y312" s="65">
        <f t="shared" si="3"/>
        <v>74.699638695062731</v>
      </c>
      <c r="Z312" s="62">
        <f>S312*'1º Perfil de consumo'!$N$9/'2º Calculadora de Banda (beta)'!Y312</f>
        <v>3096.8824487137731</v>
      </c>
      <c r="AA312" s="66">
        <f>Z312/'1º Perfil de consumo'!$N$9</f>
        <v>4.0964053554414992</v>
      </c>
    </row>
    <row r="313" spans="1:27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62">
        <v>307</v>
      </c>
      <c r="T313" s="63">
        <f>IF('1º Perfil de consumo'!$N$23=0,0,((IF(S313&lt;'1º Perfil de consumo'!$N$23,(-('1º Perfil de consumo'!$N$23/S313)),S313/'1º Perfil de consumo'!$N$23))))</f>
        <v>75.575382611527189</v>
      </c>
      <c r="U313" s="63">
        <f t="shared" si="0"/>
        <v>2.2672614783458154</v>
      </c>
      <c r="V313" s="63">
        <f t="shared" si="1"/>
        <v>3.2672614783458154</v>
      </c>
      <c r="W313" s="63">
        <f>IF(V313&lt;=0,'1º Perfil de consumo'!$N$16/V313,'1º Perfil de consumo'!$N$16*V313)</f>
        <v>4.1056857201435504</v>
      </c>
      <c r="X313" s="64">
        <f t="shared" si="2"/>
        <v>4.1056857201435504</v>
      </c>
      <c r="Y313" s="65">
        <f t="shared" si="3"/>
        <v>74.7743546209051</v>
      </c>
      <c r="Z313" s="62">
        <f>S313*'1º Perfil de consumo'!$N$9/'2º Calculadora de Banda (beta)'!Y313</f>
        <v>3103.8984044285244</v>
      </c>
      <c r="AA313" s="66">
        <f>Z313/'1º Perfil de consumo'!$N$9</f>
        <v>4.1056857201435504</v>
      </c>
    </row>
    <row r="314" spans="1:27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62">
        <v>308</v>
      </c>
      <c r="T314" s="63">
        <f>IF('1º Perfil de consumo'!$N$23=0,0,((IF(S314&lt;'1º Perfil de consumo'!$N$23,(-('1º Perfil de consumo'!$N$23/S314)),S314/'1º Perfil de consumo'!$N$23))))</f>
        <v>75.821556496255283</v>
      </c>
      <c r="U314" s="63">
        <f t="shared" si="0"/>
        <v>2.2746466948876582</v>
      </c>
      <c r="V314" s="63">
        <f t="shared" si="1"/>
        <v>3.2746466948876582</v>
      </c>
      <c r="W314" s="63">
        <f>IF(V314&lt;=0,'1º Perfil de consumo'!$N$16/V314,'1º Perfil de consumo'!$N$16*V314)</f>
        <v>4.1149660848456016</v>
      </c>
      <c r="X314" s="64">
        <f t="shared" si="2"/>
        <v>4.1149660848456016</v>
      </c>
      <c r="Y314" s="65">
        <f t="shared" si="3"/>
        <v>74.848733537388682</v>
      </c>
      <c r="Z314" s="62">
        <f>S314*'1º Perfil de consumo'!$N$9/'2º Calculadora de Banda (beta)'!Y314</f>
        <v>3110.9143601432752</v>
      </c>
      <c r="AA314" s="66">
        <f>Z314/'1º Perfil de consumo'!$N$9</f>
        <v>4.1149660848456024</v>
      </c>
    </row>
    <row r="315" spans="1:27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62">
        <v>309</v>
      </c>
      <c r="T315" s="63">
        <f>IF('1º Perfil de consumo'!$N$23=0,0,((IF(S315&lt;'1º Perfil de consumo'!$N$23,(-('1º Perfil de consumo'!$N$23/S315)),S315/'1º Perfil de consumo'!$N$23))))</f>
        <v>76.067730380983392</v>
      </c>
      <c r="U315" s="63">
        <f t="shared" si="0"/>
        <v>2.2820319114295016</v>
      </c>
      <c r="V315" s="63">
        <f t="shared" si="1"/>
        <v>3.2820319114295016</v>
      </c>
      <c r="W315" s="63">
        <f>IF(V315&lt;=0,'1º Perfil de consumo'!$N$16/V315,'1º Perfil de consumo'!$N$16*V315)</f>
        <v>4.1242464495476536</v>
      </c>
      <c r="X315" s="64">
        <f t="shared" si="2"/>
        <v>4.1242464495476536</v>
      </c>
      <c r="Y315" s="65">
        <f t="shared" si="3"/>
        <v>74.922777719525229</v>
      </c>
      <c r="Z315" s="62">
        <f>S315*'1º Perfil de consumo'!$N$9/'2º Calculadora de Banda (beta)'!Y315</f>
        <v>3117.9303158580265</v>
      </c>
      <c r="AA315" s="66">
        <f>Z315/'1º Perfil de consumo'!$N$9</f>
        <v>4.1242464495476536</v>
      </c>
    </row>
    <row r="316" spans="1:27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62">
        <v>310</v>
      </c>
      <c r="T316" s="63">
        <f>IF('1º Perfil de consumo'!$N$23=0,0,((IF(S316&lt;'1º Perfil de consumo'!$N$23,(-('1º Perfil de consumo'!$N$23/S316)),S316/'1º Perfil de consumo'!$N$23))))</f>
        <v>76.313904265711486</v>
      </c>
      <c r="U316" s="63">
        <f t="shared" si="0"/>
        <v>2.2894171279713444</v>
      </c>
      <c r="V316" s="63">
        <f t="shared" si="1"/>
        <v>3.2894171279713444</v>
      </c>
      <c r="W316" s="63">
        <f>IF(V316&lt;=0,'1º Perfil de consumo'!$N$16/V316,'1º Perfil de consumo'!$N$16*V316)</f>
        <v>4.1335268142497048</v>
      </c>
      <c r="X316" s="64">
        <f t="shared" si="2"/>
        <v>4.1335268142497048</v>
      </c>
      <c r="Y316" s="65">
        <f t="shared" si="3"/>
        <v>74.996489421895646</v>
      </c>
      <c r="Z316" s="62">
        <f>S316*'1º Perfil de consumo'!$N$9/'2º Calculadora de Banda (beta)'!Y316</f>
        <v>3124.9462715727768</v>
      </c>
      <c r="AA316" s="66">
        <f>Z316/'1º Perfil de consumo'!$N$9</f>
        <v>4.1335268142497048</v>
      </c>
    </row>
    <row r="317" spans="1:2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62">
        <v>311</v>
      </c>
      <c r="T317" s="63">
        <f>IF('1º Perfil de consumo'!$N$23=0,0,((IF(S317&lt;'1º Perfil de consumo'!$N$23,(-('1º Perfil de consumo'!$N$23/S317)),S317/'1º Perfil de consumo'!$N$23))))</f>
        <v>76.560078150439594</v>
      </c>
      <c r="U317" s="63">
        <f t="shared" si="0"/>
        <v>2.2968023445131878</v>
      </c>
      <c r="V317" s="63">
        <f t="shared" si="1"/>
        <v>3.2968023445131878</v>
      </c>
      <c r="W317" s="63">
        <f>IF(V317&lt;=0,'1º Perfil de consumo'!$N$16/V317,'1º Perfil de consumo'!$N$16*V317)</f>
        <v>4.1428071789517569</v>
      </c>
      <c r="X317" s="64">
        <f t="shared" si="2"/>
        <v>4.1428071789517569</v>
      </c>
      <c r="Y317" s="65">
        <f t="shared" si="3"/>
        <v>75.069870878878675</v>
      </c>
      <c r="Z317" s="62">
        <f>S317*'1º Perfil de consumo'!$N$9/'2º Calculadora de Banda (beta)'!Y317</f>
        <v>3131.9622272875281</v>
      </c>
      <c r="AA317" s="66">
        <f>Z317/'1º Perfil de consumo'!$N$9</f>
        <v>4.1428071789517569</v>
      </c>
    </row>
    <row r="318" spans="1:27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62">
        <v>312</v>
      </c>
      <c r="T318" s="63">
        <f>IF('1º Perfil de consumo'!$N$23=0,0,((IF(S318&lt;'1º Perfil de consumo'!$N$23,(-('1º Perfil de consumo'!$N$23/S318)),S318/'1º Perfil de consumo'!$N$23))))</f>
        <v>76.806252035167688</v>
      </c>
      <c r="U318" s="63">
        <f t="shared" si="0"/>
        <v>2.3041875610550306</v>
      </c>
      <c r="V318" s="63">
        <f t="shared" si="1"/>
        <v>3.3041875610550306</v>
      </c>
      <c r="W318" s="63">
        <f>IF(V318&lt;=0,'1º Perfil de consumo'!$N$16/V318,'1º Perfil de consumo'!$N$16*V318)</f>
        <v>4.1520875436538081</v>
      </c>
      <c r="X318" s="64">
        <f t="shared" si="2"/>
        <v>4.1520875436538081</v>
      </c>
      <c r="Y318" s="65">
        <f t="shared" si="3"/>
        <v>75.142924304876814</v>
      </c>
      <c r="Z318" s="62">
        <f>S318*'1º Perfil de consumo'!$N$9/'2º Calculadora de Banda (beta)'!Y318</f>
        <v>3138.9781830022789</v>
      </c>
      <c r="AA318" s="66">
        <f>Z318/'1º Perfil de consumo'!$N$9</f>
        <v>4.1520875436538081</v>
      </c>
    </row>
    <row r="319" spans="1:27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62">
        <v>313</v>
      </c>
      <c r="T319" s="63">
        <f>IF('1º Perfil de consumo'!$N$23=0,0,((IF(S319&lt;'1º Perfil de consumo'!$N$23,(-('1º Perfil de consumo'!$N$23/S319)),S319/'1º Perfil de consumo'!$N$23))))</f>
        <v>77.052425919895796</v>
      </c>
      <c r="U319" s="63">
        <f t="shared" si="0"/>
        <v>2.311572777596874</v>
      </c>
      <c r="V319" s="63">
        <f t="shared" si="1"/>
        <v>3.311572777596874</v>
      </c>
      <c r="W319" s="63">
        <f>IF(V319&lt;=0,'1º Perfil de consumo'!$N$16/V319,'1º Perfil de consumo'!$N$16*V319)</f>
        <v>4.1613679083558601</v>
      </c>
      <c r="X319" s="64">
        <f t="shared" si="2"/>
        <v>4.1613679083558601</v>
      </c>
      <c r="Y319" s="65">
        <f t="shared" si="3"/>
        <v>75.215651894538937</v>
      </c>
      <c r="Z319" s="62">
        <f>S319*'1º Perfil de consumo'!$N$9/'2º Calculadora de Banda (beta)'!Y319</f>
        <v>3145.9941387170306</v>
      </c>
      <c r="AA319" s="66">
        <f>Z319/'1º Perfil de consumo'!$N$9</f>
        <v>4.161367908355861</v>
      </c>
    </row>
    <row r="320" spans="1:27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62">
        <v>314</v>
      </c>
      <c r="T320" s="63">
        <f>IF('1º Perfil de consumo'!$N$23=0,0,((IF(S320&lt;'1º Perfil de consumo'!$N$23,(-('1º Perfil de consumo'!$N$23/S320)),S320/'1º Perfil de consumo'!$N$23))))</f>
        <v>77.29859980462389</v>
      </c>
      <c r="U320" s="63">
        <f t="shared" si="0"/>
        <v>2.3189579941387168</v>
      </c>
      <c r="V320" s="63">
        <f t="shared" si="1"/>
        <v>3.3189579941387168</v>
      </c>
      <c r="W320" s="63">
        <f>IF(V320&lt;=0,'1º Perfil de consumo'!$N$16/V320,'1º Perfil de consumo'!$N$16*V320)</f>
        <v>4.1706482730579113</v>
      </c>
      <c r="X320" s="64">
        <f t="shared" si="2"/>
        <v>4.1706482730579113</v>
      </c>
      <c r="Y320" s="65">
        <f t="shared" si="3"/>
        <v>75.288055822980198</v>
      </c>
      <c r="Z320" s="62">
        <f>S320*'1º Perfil de consumo'!$N$9/'2º Calculadora de Banda (beta)'!Y320</f>
        <v>3153.010094431781</v>
      </c>
      <c r="AA320" s="66">
        <f>Z320/'1º Perfil de consumo'!$N$9</f>
        <v>4.1706482730579113</v>
      </c>
    </row>
    <row r="321" spans="1:27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62">
        <v>315</v>
      </c>
      <c r="T321" s="63">
        <f>IF('1º Perfil de consumo'!$N$23=0,0,((IF(S321&lt;'1º Perfil de consumo'!$N$23,(-('1º Perfil de consumo'!$N$23/S321)),S321/'1º Perfil de consumo'!$N$23))))</f>
        <v>77.544773689351999</v>
      </c>
      <c r="U321" s="63">
        <f t="shared" si="0"/>
        <v>2.3263432106805597</v>
      </c>
      <c r="V321" s="63">
        <f t="shared" si="1"/>
        <v>3.3263432106805597</v>
      </c>
      <c r="W321" s="63">
        <f>IF(V321&lt;=0,'1º Perfil de consumo'!$N$16/V321,'1º Perfil de consumo'!$N$16*V321)</f>
        <v>4.1799286377599625</v>
      </c>
      <c r="X321" s="64">
        <f t="shared" si="2"/>
        <v>4.1799286377599625</v>
      </c>
      <c r="Y321" s="65">
        <f t="shared" si="3"/>
        <v>75.360138245998755</v>
      </c>
      <c r="Z321" s="62">
        <f>S321*'1º Perfil de consumo'!$N$9/'2º Calculadora de Banda (beta)'!Y321</f>
        <v>3160.0260501465314</v>
      </c>
      <c r="AA321" s="66">
        <f>Z321/'1º Perfil de consumo'!$N$9</f>
        <v>4.1799286377599625</v>
      </c>
    </row>
    <row r="322" spans="1:27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62">
        <v>316</v>
      </c>
      <c r="T322" s="63">
        <f>IF('1º Perfil de consumo'!$N$23=0,0,((IF(S322&lt;'1º Perfil de consumo'!$N$23,(-('1º Perfil de consumo'!$N$23/S322)),S322/'1º Perfil de consumo'!$N$23))))</f>
        <v>77.790947574080093</v>
      </c>
      <c r="U322" s="63">
        <f t="shared" si="0"/>
        <v>2.3337284272224026</v>
      </c>
      <c r="V322" s="63">
        <f t="shared" si="1"/>
        <v>3.3337284272224026</v>
      </c>
      <c r="W322" s="63">
        <f>IF(V322&lt;=0,'1º Perfil de consumo'!$N$16/V322,'1º Perfil de consumo'!$N$16*V322)</f>
        <v>4.1892090024620137</v>
      </c>
      <c r="X322" s="64">
        <f t="shared" si="2"/>
        <v>4.1892090024620137</v>
      </c>
      <c r="Y322" s="65">
        <f t="shared" si="3"/>
        <v>75.43190130028978</v>
      </c>
      <c r="Z322" s="62">
        <f>S322*'1º Perfil de consumo'!$N$9/'2º Calculadora de Banda (beta)'!Y322</f>
        <v>3167.0420058612822</v>
      </c>
      <c r="AA322" s="66">
        <f>Z322/'1º Perfil de consumo'!$N$9</f>
        <v>4.1892090024620137</v>
      </c>
    </row>
    <row r="323" spans="1:27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62">
        <v>317</v>
      </c>
      <c r="T323" s="63">
        <f>IF('1º Perfil de consumo'!$N$23=0,0,((IF(S323&lt;'1º Perfil de consumo'!$N$23,(-('1º Perfil de consumo'!$N$23/S323)),S323/'1º Perfil de consumo'!$N$23))))</f>
        <v>78.037121458808201</v>
      </c>
      <c r="U323" s="63">
        <f t="shared" si="0"/>
        <v>2.3411136437642459</v>
      </c>
      <c r="V323" s="63">
        <f t="shared" si="1"/>
        <v>3.3411136437642459</v>
      </c>
      <c r="W323" s="63">
        <f>IF(V323&lt;=0,'1º Perfil de consumo'!$N$16/V323,'1º Perfil de consumo'!$N$16*V323)</f>
        <v>4.1984893671640657</v>
      </c>
      <c r="X323" s="64">
        <f t="shared" si="2"/>
        <v>4.1984893671640657</v>
      </c>
      <c r="Y323" s="65">
        <f t="shared" si="3"/>
        <v>75.503347103656608</v>
      </c>
      <c r="Z323" s="62">
        <f>S323*'1º Perfil de consumo'!$N$9/'2º Calculadora de Banda (beta)'!Y323</f>
        <v>3174.0579615760334</v>
      </c>
      <c r="AA323" s="66">
        <f>Z323/'1º Perfil de consumo'!$N$9</f>
        <v>4.1984893671640657</v>
      </c>
    </row>
    <row r="324" spans="1:27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62">
        <v>318</v>
      </c>
      <c r="T324" s="63">
        <f>IF('1º Perfil de consumo'!$N$23=0,0,((IF(S324&lt;'1º Perfil de consumo'!$N$23,(-('1º Perfil de consumo'!$N$23/S324)),S324/'1º Perfil de consumo'!$N$23))))</f>
        <v>78.283295343536295</v>
      </c>
      <c r="U324" s="63">
        <f t="shared" si="0"/>
        <v>2.3484988603060888</v>
      </c>
      <c r="V324" s="63">
        <f t="shared" si="1"/>
        <v>3.3484988603060888</v>
      </c>
      <c r="W324" s="63">
        <f>IF(V324&lt;=0,'1º Perfil de consumo'!$N$16/V324,'1º Perfil de consumo'!$N$16*V324)</f>
        <v>4.2077697318661169</v>
      </c>
      <c r="X324" s="64">
        <f t="shared" si="2"/>
        <v>4.2077697318661169</v>
      </c>
      <c r="Y324" s="65">
        <f t="shared" si="3"/>
        <v>75.574477755219078</v>
      </c>
      <c r="Z324" s="62">
        <f>S324*'1º Perfil de consumo'!$N$9/'2º Calculadora de Banda (beta)'!Y324</f>
        <v>3181.0739172907843</v>
      </c>
      <c r="AA324" s="66">
        <f>Z324/'1º Perfil de consumo'!$N$9</f>
        <v>4.2077697318661169</v>
      </c>
    </row>
    <row r="325" spans="1:27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62">
        <v>319</v>
      </c>
      <c r="T325" s="63">
        <f>IF('1º Perfil de consumo'!$N$23=0,0,((IF(S325&lt;'1º Perfil de consumo'!$N$23,(-('1º Perfil de consumo'!$N$23/S325)),S325/'1º Perfil de consumo'!$N$23))))</f>
        <v>78.529469228264404</v>
      </c>
      <c r="U325" s="63">
        <f t="shared" si="0"/>
        <v>2.3558840768479321</v>
      </c>
      <c r="V325" s="63">
        <f t="shared" si="1"/>
        <v>3.3558840768479321</v>
      </c>
      <c r="W325" s="63">
        <f>IF(V325&lt;=0,'1º Perfil de consumo'!$N$16/V325,'1º Perfil de consumo'!$N$16*V325)</f>
        <v>4.2170500965681681</v>
      </c>
      <c r="X325" s="64">
        <f t="shared" si="2"/>
        <v>4.2170500965681681</v>
      </c>
      <c r="Y325" s="65">
        <f t="shared" si="3"/>
        <v>75.645295335619068</v>
      </c>
      <c r="Z325" s="62">
        <f>S325*'1º Perfil de consumo'!$N$9/'2º Calculadora de Banda (beta)'!Y325</f>
        <v>3188.0898730055351</v>
      </c>
      <c r="AA325" s="66">
        <f>Z325/'1º Perfil de consumo'!$N$9</f>
        <v>4.2170500965681681</v>
      </c>
    </row>
    <row r="326" spans="1:27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62">
        <v>320</v>
      </c>
      <c r="T326" s="63">
        <f>IF('1º Perfil de consumo'!$N$23=0,0,((IF(S326&lt;'1º Perfil de consumo'!$N$23,(-('1º Perfil de consumo'!$N$23/S326)),S326/'1º Perfil de consumo'!$N$23))))</f>
        <v>78.775643112992498</v>
      </c>
      <c r="U326" s="63">
        <f t="shared" si="0"/>
        <v>2.363269293389775</v>
      </c>
      <c r="V326" s="63">
        <f t="shared" si="1"/>
        <v>3.363269293389775</v>
      </c>
      <c r="W326" s="63">
        <f>IF(V326&lt;=0,'1º Perfil de consumo'!$N$16/V326,'1º Perfil de consumo'!$N$16*V326)</f>
        <v>4.2263304612702193</v>
      </c>
      <c r="X326" s="64">
        <f t="shared" si="2"/>
        <v>4.2263304612702193</v>
      </c>
      <c r="Y326" s="65">
        <f t="shared" si="3"/>
        <v>75.715801907223394</v>
      </c>
      <c r="Z326" s="62">
        <f>S326*'1º Perfil de consumo'!$N$9/'2º Calculadora de Banda (beta)'!Y326</f>
        <v>3195.1058287202859</v>
      </c>
      <c r="AA326" s="66">
        <f>Z326/'1º Perfil de consumo'!$N$9</f>
        <v>4.2263304612702193</v>
      </c>
    </row>
    <row r="327" spans="1: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62">
        <v>321</v>
      </c>
      <c r="T327" s="63">
        <f>IF('1º Perfil de consumo'!$N$23=0,0,((IF(S327&lt;'1º Perfil de consumo'!$N$23,(-('1º Perfil de consumo'!$N$23/S327)),S327/'1º Perfil de consumo'!$N$23))))</f>
        <v>79.021816997720606</v>
      </c>
      <c r="U327" s="63">
        <f t="shared" si="0"/>
        <v>2.3706545099316183</v>
      </c>
      <c r="V327" s="63">
        <f t="shared" si="1"/>
        <v>3.3706545099316183</v>
      </c>
      <c r="W327" s="63">
        <f>IF(V327&lt;=0,'1º Perfil de consumo'!$N$16/V327,'1º Perfil de consumo'!$N$16*V327)</f>
        <v>4.2356108259722713</v>
      </c>
      <c r="X327" s="64">
        <f t="shared" si="2"/>
        <v>4.2356108259722713</v>
      </c>
      <c r="Y327" s="65">
        <f t="shared" si="3"/>
        <v>75.78599951432399</v>
      </c>
      <c r="Z327" s="62">
        <f>S327*'1º Perfil de consumo'!$N$9/'2º Calculadora de Banda (beta)'!Y327</f>
        <v>3202.1217844350372</v>
      </c>
      <c r="AA327" s="66">
        <f>Z327/'1º Perfil de consumo'!$N$9</f>
        <v>4.2356108259722713</v>
      </c>
    </row>
    <row r="328" spans="1:27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62">
        <v>322</v>
      </c>
      <c r="T328" s="63">
        <f>IF('1º Perfil de consumo'!$N$23=0,0,((IF(S328&lt;'1º Perfil de consumo'!$N$23,(-('1º Perfil de consumo'!$N$23/S328)),S328/'1º Perfil de consumo'!$N$23))))</f>
        <v>79.2679908824487</v>
      </c>
      <c r="U328" s="63">
        <f t="shared" si="0"/>
        <v>2.3780397264734607</v>
      </c>
      <c r="V328" s="63">
        <f t="shared" si="1"/>
        <v>3.3780397264734607</v>
      </c>
      <c r="W328" s="63">
        <f>IF(V328&lt;=0,'1º Perfil de consumo'!$N$16/V328,'1º Perfil de consumo'!$N$16*V328)</f>
        <v>4.2448911906743216</v>
      </c>
      <c r="X328" s="64">
        <f t="shared" si="2"/>
        <v>4.2448911906743216</v>
      </c>
      <c r="Y328" s="65">
        <f t="shared" si="3"/>
        <v>75.855890183335589</v>
      </c>
      <c r="Z328" s="62">
        <f>S328*'1º Perfil de consumo'!$N$9/'2º Calculadora de Banda (beta)'!Y328</f>
        <v>3209.1377401497871</v>
      </c>
      <c r="AA328" s="66">
        <f>Z328/'1º Perfil de consumo'!$N$9</f>
        <v>4.2448911906743216</v>
      </c>
    </row>
    <row r="329" spans="1:27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62">
        <v>323</v>
      </c>
      <c r="T329" s="63">
        <f>IF('1º Perfil de consumo'!$N$23=0,0,((IF(S329&lt;'1º Perfil de consumo'!$N$23,(-('1º Perfil de consumo'!$N$23/S329)),S329/'1º Perfil de consumo'!$N$23))))</f>
        <v>79.514164767176808</v>
      </c>
      <c r="U329" s="63">
        <f t="shared" si="0"/>
        <v>2.3854249430153041</v>
      </c>
      <c r="V329" s="63">
        <f t="shared" si="1"/>
        <v>3.3854249430153041</v>
      </c>
      <c r="W329" s="63">
        <f>IF(V329&lt;=0,'1º Perfil de consumo'!$N$16/V329,'1º Perfil de consumo'!$N$16*V329)</f>
        <v>4.2541715553763737</v>
      </c>
      <c r="X329" s="64">
        <f t="shared" si="2"/>
        <v>4.2541715553763737</v>
      </c>
      <c r="Y329" s="65">
        <f t="shared" si="3"/>
        <v>75.925475922990515</v>
      </c>
      <c r="Z329" s="62">
        <f>S329*'1º Perfil de consumo'!$N$9/'2º Calculadora de Banda (beta)'!Y329</f>
        <v>3216.1536958645388</v>
      </c>
      <c r="AA329" s="66">
        <f>Z329/'1º Perfil de consumo'!$N$9</f>
        <v>4.2541715553763737</v>
      </c>
    </row>
    <row r="330" spans="1:27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62">
        <v>324</v>
      </c>
      <c r="T330" s="63">
        <f>IF('1º Perfil de consumo'!$N$23=0,0,((IF(S330&lt;'1º Perfil de consumo'!$N$23,(-('1º Perfil de consumo'!$N$23/S330)),S330/'1º Perfil de consumo'!$N$23))))</f>
        <v>79.760338651904917</v>
      </c>
      <c r="U330" s="63">
        <f t="shared" si="0"/>
        <v>2.3928101595571474</v>
      </c>
      <c r="V330" s="63">
        <f t="shared" si="1"/>
        <v>3.3928101595571474</v>
      </c>
      <c r="W330" s="63">
        <f>IF(V330&lt;=0,'1º Perfil de consumo'!$N$16/V330,'1º Perfil de consumo'!$N$16*V330)</f>
        <v>4.2634519200784258</v>
      </c>
      <c r="X330" s="64">
        <f t="shared" si="2"/>
        <v>4.2634519200784258</v>
      </c>
      <c r="Y330" s="65">
        <f t="shared" si="3"/>
        <v>75.99475872453138</v>
      </c>
      <c r="Z330" s="62">
        <f>S330*'1º Perfil de consumo'!$N$9/'2º Calculadora de Banda (beta)'!Y330</f>
        <v>3223.1696515792896</v>
      </c>
      <c r="AA330" s="66">
        <f>Z330/'1º Perfil de consumo'!$N$9</f>
        <v>4.2634519200784258</v>
      </c>
    </row>
    <row r="331" spans="1:27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62">
        <v>325</v>
      </c>
      <c r="T331" s="63">
        <f>IF('1º Perfil de consumo'!$N$23=0,0,((IF(S331&lt;'1º Perfil de consumo'!$N$23,(-('1º Perfil de consumo'!$N$23/S331)),S331/'1º Perfil de consumo'!$N$23))))</f>
        <v>80.006512536633011</v>
      </c>
      <c r="U331" s="63">
        <f t="shared" si="0"/>
        <v>2.4001953760989903</v>
      </c>
      <c r="V331" s="63">
        <f t="shared" si="1"/>
        <v>3.4001953760989903</v>
      </c>
      <c r="W331" s="63">
        <f>IF(V331&lt;=0,'1º Perfil de consumo'!$N$16/V331,'1º Perfil de consumo'!$N$16*V331)</f>
        <v>4.272732284780477</v>
      </c>
      <c r="X331" s="64">
        <f t="shared" si="2"/>
        <v>4.272732284780477</v>
      </c>
      <c r="Y331" s="65">
        <f t="shared" si="3"/>
        <v>76.063740561900843</v>
      </c>
      <c r="Z331" s="62">
        <f>S331*'1º Perfil de consumo'!$N$9/'2º Calculadora de Banda (beta)'!Y331</f>
        <v>3230.1856072940404</v>
      </c>
      <c r="AA331" s="66">
        <f>Z331/'1º Perfil de consumo'!$N$9</f>
        <v>4.272732284780477</v>
      </c>
    </row>
    <row r="332" spans="1:27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62">
        <v>326</v>
      </c>
      <c r="T332" s="63">
        <f>IF('1º Perfil de consumo'!$N$23=0,0,((IF(S332&lt;'1º Perfil de consumo'!$N$23,(-('1º Perfil de consumo'!$N$23/S332)),S332/'1º Perfil de consumo'!$N$23))))</f>
        <v>80.252686421361119</v>
      </c>
      <c r="U332" s="63">
        <f t="shared" si="0"/>
        <v>2.4075805926408336</v>
      </c>
      <c r="V332" s="63">
        <f t="shared" si="1"/>
        <v>3.4075805926408336</v>
      </c>
      <c r="W332" s="63">
        <f>IF(V332&lt;=0,'1º Perfil de consumo'!$N$16/V332,'1º Perfil de consumo'!$N$16*V332)</f>
        <v>4.282012649482529</v>
      </c>
      <c r="X332" s="64">
        <f t="shared" si="2"/>
        <v>4.282012649482529</v>
      </c>
      <c r="Y332" s="65">
        <f t="shared" si="3"/>
        <v>76.132423391929095</v>
      </c>
      <c r="Z332" s="62">
        <f>S332*'1º Perfil de consumo'!$N$9/'2º Calculadora de Banda (beta)'!Y332</f>
        <v>3237.2015630087922</v>
      </c>
      <c r="AA332" s="66">
        <f>Z332/'1º Perfil de consumo'!$N$9</f>
        <v>4.282012649482529</v>
      </c>
    </row>
    <row r="333" spans="1:27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62">
        <v>327</v>
      </c>
      <c r="T333" s="63">
        <f>IF('1º Perfil de consumo'!$N$23=0,0,((IF(S333&lt;'1º Perfil de consumo'!$N$23,(-('1º Perfil de consumo'!$N$23/S333)),S333/'1º Perfil de consumo'!$N$23))))</f>
        <v>80.498860306089213</v>
      </c>
      <c r="U333" s="63">
        <f t="shared" si="0"/>
        <v>2.4149658091826764</v>
      </c>
      <c r="V333" s="63">
        <f t="shared" si="1"/>
        <v>3.4149658091826764</v>
      </c>
      <c r="W333" s="63">
        <f>IF(V333&lt;=0,'1º Perfil de consumo'!$N$16/V333,'1º Perfil de consumo'!$N$16*V333)</f>
        <v>4.2912930141845802</v>
      </c>
      <c r="X333" s="64">
        <f t="shared" si="2"/>
        <v>4.2912930141845802</v>
      </c>
      <c r="Y333" s="65">
        <f t="shared" si="3"/>
        <v>76.20080915451905</v>
      </c>
      <c r="Z333" s="62">
        <f>S333*'1º Perfil de consumo'!$N$9/'2º Calculadora de Banda (beta)'!Y333</f>
        <v>3244.2175187235425</v>
      </c>
      <c r="AA333" s="66">
        <f>Z333/'1º Perfil de consumo'!$N$9</f>
        <v>4.2912930141845802</v>
      </c>
    </row>
    <row r="334" spans="1:27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62">
        <v>328</v>
      </c>
      <c r="T334" s="63">
        <f>IF('1º Perfil de consumo'!$N$23=0,0,((IF(S334&lt;'1º Perfil de consumo'!$N$23,(-('1º Perfil de consumo'!$N$23/S334)),S334/'1º Perfil de consumo'!$N$23))))</f>
        <v>80.745034190817321</v>
      </c>
      <c r="U334" s="63">
        <f t="shared" si="0"/>
        <v>2.4223510257245198</v>
      </c>
      <c r="V334" s="63">
        <f t="shared" si="1"/>
        <v>3.4223510257245198</v>
      </c>
      <c r="W334" s="63">
        <f>IF(V334&lt;=0,'1º Perfil de consumo'!$N$16/V334,'1º Perfil de consumo'!$N$16*V334)</f>
        <v>4.3005733788866314</v>
      </c>
      <c r="X334" s="64">
        <f t="shared" si="2"/>
        <v>4.3005733788866314</v>
      </c>
      <c r="Y334" s="65">
        <f t="shared" si="3"/>
        <v>76.26889977282876</v>
      </c>
      <c r="Z334" s="62">
        <f>S334*'1º Perfil de consumo'!$N$9/'2º Calculadora de Banda (beta)'!Y334</f>
        <v>3251.2334744382933</v>
      </c>
      <c r="AA334" s="66">
        <f>Z334/'1º Perfil de consumo'!$N$9</f>
        <v>4.3005733788866314</v>
      </c>
    </row>
    <row r="335" spans="1:27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62">
        <v>329</v>
      </c>
      <c r="T335" s="63">
        <f>IF('1º Perfil de consumo'!$N$23=0,0,((IF(S335&lt;'1º Perfil de consumo'!$N$23,(-('1º Perfil de consumo'!$N$23/S335)),S335/'1º Perfil de consumo'!$N$23))))</f>
        <v>80.991208075545416</v>
      </c>
      <c r="U335" s="63">
        <f t="shared" si="0"/>
        <v>2.4297362422663622</v>
      </c>
      <c r="V335" s="63">
        <f t="shared" si="1"/>
        <v>3.4297362422663622</v>
      </c>
      <c r="W335" s="63">
        <f>IF(V335&lt;=0,'1º Perfil de consumo'!$N$16/V335,'1º Perfil de consumo'!$N$16*V335)</f>
        <v>4.3098537435886826</v>
      </c>
      <c r="X335" s="64">
        <f t="shared" si="2"/>
        <v>4.3098537435886826</v>
      </c>
      <c r="Y335" s="65">
        <f t="shared" si="3"/>
        <v>76.336697153451851</v>
      </c>
      <c r="Z335" s="62">
        <f>S335*'1º Perfil de consumo'!$N$9/'2º Calculadora de Banda (beta)'!Y335</f>
        <v>3258.2494301530442</v>
      </c>
      <c r="AA335" s="66">
        <f>Z335/'1º Perfil de consumo'!$N$9</f>
        <v>4.3098537435886826</v>
      </c>
    </row>
    <row r="336" spans="1:27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62">
        <v>330</v>
      </c>
      <c r="T336" s="63">
        <f>IF('1º Perfil de consumo'!$N$23=0,0,((IF(S336&lt;'1º Perfil de consumo'!$N$23,(-('1º Perfil de consumo'!$N$23/S336)),S336/'1º Perfil de consumo'!$N$23))))</f>
        <v>81.237381960273524</v>
      </c>
      <c r="U336" s="63">
        <f t="shared" si="0"/>
        <v>2.4371214588082055</v>
      </c>
      <c r="V336" s="63">
        <f t="shared" si="1"/>
        <v>3.4371214588082055</v>
      </c>
      <c r="W336" s="63">
        <f>IF(V336&lt;=0,'1º Perfil de consumo'!$N$16/V336,'1º Perfil de consumo'!$N$16*V336)</f>
        <v>4.3191341082907337</v>
      </c>
      <c r="X336" s="64">
        <f t="shared" si="2"/>
        <v>4.3191341082907337</v>
      </c>
      <c r="Y336" s="65">
        <f t="shared" si="3"/>
        <v>76.404203186595453</v>
      </c>
      <c r="Z336" s="62">
        <f>S336*'1º Perfil de consumo'!$N$9/'2º Calculadora de Banda (beta)'!Y336</f>
        <v>3265.265385867795</v>
      </c>
      <c r="AA336" s="66">
        <f>Z336/'1º Perfil de consumo'!$N$9</f>
        <v>4.3191341082907337</v>
      </c>
    </row>
    <row r="337" spans="1:2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62">
        <v>331</v>
      </c>
      <c r="T337" s="63">
        <f>IF('1º Perfil de consumo'!$N$23=0,0,((IF(S337&lt;'1º Perfil de consumo'!$N$23,(-('1º Perfil de consumo'!$N$23/S337)),S337/'1º Perfil de consumo'!$N$23))))</f>
        <v>81.483555845001618</v>
      </c>
      <c r="U337" s="63">
        <f t="shared" si="0"/>
        <v>2.4445066753500484</v>
      </c>
      <c r="V337" s="63">
        <f t="shared" si="1"/>
        <v>3.4445066753500484</v>
      </c>
      <c r="W337" s="63">
        <f>IF(V337&lt;=0,'1º Perfil de consumo'!$N$16/V337,'1º Perfil de consumo'!$N$16*V337)</f>
        <v>4.3284144729927849</v>
      </c>
      <c r="X337" s="64">
        <f t="shared" si="2"/>
        <v>4.3284144729927849</v>
      </c>
      <c r="Y337" s="65">
        <f t="shared" si="3"/>
        <v>76.471419746255833</v>
      </c>
      <c r="Z337" s="62">
        <f>S337*'1º Perfil de consumo'!$N$9/'2º Calculadora de Banda (beta)'!Y337</f>
        <v>3272.2813415825453</v>
      </c>
      <c r="AA337" s="66">
        <f>Z337/'1º Perfil de consumo'!$N$9</f>
        <v>4.3284144729927849</v>
      </c>
    </row>
    <row r="338" spans="1:27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62">
        <v>332</v>
      </c>
      <c r="T338" s="63">
        <f>IF('1º Perfil de consumo'!$N$23=0,0,((IF(S338&lt;'1º Perfil de consumo'!$N$23,(-('1º Perfil de consumo'!$N$23/S338)),S338/'1º Perfil de consumo'!$N$23))))</f>
        <v>81.729729729729726</v>
      </c>
      <c r="U338" s="63">
        <f t="shared" si="0"/>
        <v>2.4518918918918917</v>
      </c>
      <c r="V338" s="63">
        <f t="shared" si="1"/>
        <v>3.4518918918918917</v>
      </c>
      <c r="W338" s="63">
        <f>IF(V338&lt;=0,'1º Perfil de consumo'!$N$16/V338,'1º Perfil de consumo'!$N$16*V338)</f>
        <v>4.337694837694837</v>
      </c>
      <c r="X338" s="64">
        <f t="shared" si="2"/>
        <v>4.337694837694837</v>
      </c>
      <c r="Y338" s="65">
        <f t="shared" si="3"/>
        <v>76.538348690391828</v>
      </c>
      <c r="Z338" s="62">
        <f>S338*'1º Perfil de consumo'!$N$9/'2º Calculadora de Banda (beta)'!Y338</f>
        <v>3279.2972972972966</v>
      </c>
      <c r="AA338" s="66">
        <f>Z338/'1º Perfil de consumo'!$N$9</f>
        <v>4.337694837694837</v>
      </c>
    </row>
    <row r="339" spans="1:27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62">
        <v>333</v>
      </c>
      <c r="T339" s="63">
        <f>IF('1º Perfil de consumo'!$N$23=0,0,((IF(S339&lt;'1º Perfil de consumo'!$N$23,(-('1º Perfil de consumo'!$N$23/S339)),S339/'1º Perfil de consumo'!$N$23))))</f>
        <v>81.97590361445782</v>
      </c>
      <c r="U339" s="63">
        <f t="shared" si="0"/>
        <v>2.4592771084337346</v>
      </c>
      <c r="V339" s="63">
        <f t="shared" si="1"/>
        <v>3.4592771084337346</v>
      </c>
      <c r="W339" s="63">
        <f>IF(V339&lt;=0,'1º Perfil de consumo'!$N$16/V339,'1º Perfil de consumo'!$N$16*V339)</f>
        <v>4.3469752023968882</v>
      </c>
      <c r="X339" s="64">
        <f t="shared" si="2"/>
        <v>4.3469752023968882</v>
      </c>
      <c r="Y339" s="65">
        <f t="shared" si="3"/>
        <v>76.604991861096053</v>
      </c>
      <c r="Z339" s="62">
        <f>S339*'1º Perfil de consumo'!$N$9/'2º Calculadora de Banda (beta)'!Y339</f>
        <v>3286.3132530120474</v>
      </c>
      <c r="AA339" s="66">
        <f>Z339/'1º Perfil de consumo'!$N$9</f>
        <v>4.3469752023968882</v>
      </c>
    </row>
    <row r="340" spans="1:27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62">
        <v>334</v>
      </c>
      <c r="T340" s="63">
        <f>IF('1º Perfil de consumo'!$N$23=0,0,((IF(S340&lt;'1º Perfil de consumo'!$N$23,(-('1º Perfil de consumo'!$N$23/S340)),S340/'1º Perfil de consumo'!$N$23))))</f>
        <v>82.222077499185929</v>
      </c>
      <c r="U340" s="63">
        <f t="shared" si="0"/>
        <v>2.4666623249755779</v>
      </c>
      <c r="V340" s="63">
        <f t="shared" si="1"/>
        <v>3.4666623249755779</v>
      </c>
      <c r="W340" s="63">
        <f>IF(V340&lt;=0,'1º Perfil de consumo'!$N$16/V340,'1º Perfil de consumo'!$N$16*V340)</f>
        <v>4.3562555670989402</v>
      </c>
      <c r="X340" s="64">
        <f t="shared" si="2"/>
        <v>4.3562555670989402</v>
      </c>
      <c r="Y340" s="65">
        <f t="shared" si="3"/>
        <v>76.67135108476387</v>
      </c>
      <c r="Z340" s="62">
        <f>S340*'1º Perfil de consumo'!$N$9/'2º Calculadora de Banda (beta)'!Y340</f>
        <v>3293.3292087267992</v>
      </c>
      <c r="AA340" s="66">
        <f>Z340/'1º Perfil de consumo'!$N$9</f>
        <v>4.3562555670989402</v>
      </c>
    </row>
    <row r="341" spans="1:27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62">
        <v>335</v>
      </c>
      <c r="T341" s="63">
        <f>IF('1º Perfil de consumo'!$N$23=0,0,((IF(S341&lt;'1º Perfil de consumo'!$N$23,(-('1º Perfil de consumo'!$N$23/S341)),S341/'1º Perfil de consumo'!$N$23))))</f>
        <v>82.468251383914023</v>
      </c>
      <c r="U341" s="63">
        <f t="shared" si="0"/>
        <v>2.4740475415174208</v>
      </c>
      <c r="V341" s="63">
        <f t="shared" si="1"/>
        <v>3.4740475415174208</v>
      </c>
      <c r="W341" s="63">
        <f>IF(V341&lt;=0,'1º Perfil de consumo'!$N$16/V341,'1º Perfil de consumo'!$N$16*V341)</f>
        <v>4.3655359318009914</v>
      </c>
      <c r="X341" s="64">
        <f t="shared" si="2"/>
        <v>4.3655359318009914</v>
      </c>
      <c r="Y341" s="65">
        <f t="shared" si="3"/>
        <v>76.737428172260294</v>
      </c>
      <c r="Z341" s="62">
        <f>S341*'1º Perfil de consumo'!$N$9/'2º Calculadora de Banda (beta)'!Y341</f>
        <v>3300.3451644415495</v>
      </c>
      <c r="AA341" s="66">
        <f>Z341/'1º Perfil de consumo'!$N$9</f>
        <v>4.3655359318009914</v>
      </c>
    </row>
    <row r="342" spans="1:27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62">
        <v>336</v>
      </c>
      <c r="T342" s="63">
        <f>IF('1º Perfil de consumo'!$N$23=0,0,((IF(S342&lt;'1º Perfil de consumo'!$N$23,(-('1º Perfil de consumo'!$N$23/S342)),S342/'1º Perfil de consumo'!$N$23))))</f>
        <v>82.714425268642131</v>
      </c>
      <c r="U342" s="63">
        <f t="shared" si="0"/>
        <v>2.4814327580592637</v>
      </c>
      <c r="V342" s="63">
        <f t="shared" si="1"/>
        <v>3.4814327580592637</v>
      </c>
      <c r="W342" s="63">
        <f>IF(V342&lt;=0,'1º Perfil de consumo'!$N$16/V342,'1º Perfil de consumo'!$N$16*V342)</f>
        <v>4.3748162965030426</v>
      </c>
      <c r="X342" s="64">
        <f t="shared" si="2"/>
        <v>4.3748162965030426</v>
      </c>
      <c r="Y342" s="65">
        <f t="shared" si="3"/>
        <v>76.803224919084627</v>
      </c>
      <c r="Z342" s="62">
        <f>S342*'1º Perfil de consumo'!$N$9/'2º Calculadora de Banda (beta)'!Y342</f>
        <v>3307.3611201563003</v>
      </c>
      <c r="AA342" s="66">
        <f>Z342/'1º Perfil de consumo'!$N$9</f>
        <v>4.3748162965030426</v>
      </c>
    </row>
    <row r="343" spans="1:27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62">
        <v>337</v>
      </c>
      <c r="T343" s="63">
        <f>IF('1º Perfil de consumo'!$N$23=0,0,((IF(S343&lt;'1º Perfil de consumo'!$N$23,(-('1º Perfil de consumo'!$N$23/S343)),S343/'1º Perfil de consumo'!$N$23))))</f>
        <v>82.960599153370225</v>
      </c>
      <c r="U343" s="63">
        <f t="shared" si="0"/>
        <v>2.4888179746011065</v>
      </c>
      <c r="V343" s="63">
        <f t="shared" si="1"/>
        <v>3.4888179746011065</v>
      </c>
      <c r="W343" s="63">
        <f>IF(V343&lt;=0,'1º Perfil de consumo'!$N$16/V343,'1º Perfil de consumo'!$N$16*V343)</f>
        <v>4.3840966612050938</v>
      </c>
      <c r="X343" s="64">
        <f t="shared" si="2"/>
        <v>4.3840966612050938</v>
      </c>
      <c r="Y343" s="65">
        <f t="shared" si="3"/>
        <v>76.868743105533156</v>
      </c>
      <c r="Z343" s="62">
        <f>S343*'1º Perfil de consumo'!$N$9/'2º Calculadora de Banda (beta)'!Y343</f>
        <v>3314.3770758710511</v>
      </c>
      <c r="AA343" s="66">
        <f>Z343/'1º Perfil de consumo'!$N$9</f>
        <v>4.3840966612050938</v>
      </c>
    </row>
    <row r="344" spans="1:27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62">
        <v>338</v>
      </c>
      <c r="T344" s="63">
        <f>IF('1º Perfil de consumo'!$N$23=0,0,((IF(S344&lt;'1º Perfil de consumo'!$N$23,(-('1º Perfil de consumo'!$N$23/S344)),S344/'1º Perfil de consumo'!$N$23))))</f>
        <v>83.206773038098333</v>
      </c>
      <c r="U344" s="63">
        <f t="shared" si="0"/>
        <v>2.4962031911429499</v>
      </c>
      <c r="V344" s="63">
        <f t="shared" si="1"/>
        <v>3.4962031911429499</v>
      </c>
      <c r="W344" s="63">
        <f>IF(V344&lt;=0,'1º Perfil de consumo'!$N$16/V344,'1º Perfil de consumo'!$N$16*V344)</f>
        <v>4.3933770259071458</v>
      </c>
      <c r="X344" s="64">
        <f t="shared" si="2"/>
        <v>4.3933770259071458</v>
      </c>
      <c r="Y344" s="65">
        <f t="shared" si="3"/>
        <v>76.933984496859708</v>
      </c>
      <c r="Z344" s="62">
        <f>S344*'1º Perfil de consumo'!$N$9/'2º Calculadora de Banda (beta)'!Y344</f>
        <v>3321.3930315858024</v>
      </c>
      <c r="AA344" s="66">
        <f>Z344/'1º Perfil de consumo'!$N$9</f>
        <v>4.3933770259071458</v>
      </c>
    </row>
    <row r="345" spans="1:27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62">
        <v>339</v>
      </c>
      <c r="T345" s="63">
        <f>IF('1º Perfil de consumo'!$N$23=0,0,((IF(S345&lt;'1º Perfil de consumo'!$N$23,(-('1º Perfil de consumo'!$N$23/S345)),S345/'1º Perfil de consumo'!$N$23))))</f>
        <v>83.452946922826428</v>
      </c>
      <c r="U345" s="63">
        <f t="shared" si="0"/>
        <v>2.5035884076847927</v>
      </c>
      <c r="V345" s="63">
        <f t="shared" si="1"/>
        <v>3.5035884076847927</v>
      </c>
      <c r="W345" s="63">
        <f>IF(V345&lt;=0,'1º Perfil de consumo'!$N$16/V345,'1º Perfil de consumo'!$N$16*V345)</f>
        <v>4.402657390609197</v>
      </c>
      <c r="X345" s="64">
        <f t="shared" si="2"/>
        <v>4.402657390609197</v>
      </c>
      <c r="Y345" s="65">
        <f t="shared" si="3"/>
        <v>76.99895084343423</v>
      </c>
      <c r="Z345" s="62">
        <f>S345*'1º Perfil de consumo'!$N$9/'2º Calculadora de Banda (beta)'!Y345</f>
        <v>3328.4089873005532</v>
      </c>
      <c r="AA345" s="66">
        <f>Z345/'1º Perfil de consumo'!$N$9</f>
        <v>4.402657390609197</v>
      </c>
    </row>
    <row r="346" spans="1:27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62">
        <v>340</v>
      </c>
      <c r="T346" s="63">
        <f>IF('1º Perfil de consumo'!$N$23=0,0,((IF(S346&lt;'1º Perfil de consumo'!$N$23,(-('1º Perfil de consumo'!$N$23/S346)),S346/'1º Perfil de consumo'!$N$23))))</f>
        <v>83.699120807554536</v>
      </c>
      <c r="U346" s="63">
        <f t="shared" si="0"/>
        <v>2.5109736242266361</v>
      </c>
      <c r="V346" s="63">
        <f t="shared" si="1"/>
        <v>3.5109736242266361</v>
      </c>
      <c r="W346" s="63">
        <f>IF(V346&lt;=0,'1º Perfil de consumo'!$N$16/V346,'1º Perfil de consumo'!$N$16*V346)</f>
        <v>4.4119377553112491</v>
      </c>
      <c r="X346" s="64">
        <f t="shared" si="2"/>
        <v>4.4119377553112491</v>
      </c>
      <c r="Y346" s="65">
        <f t="shared" si="3"/>
        <v>77.063643880899221</v>
      </c>
      <c r="Z346" s="62">
        <f>S346*'1º Perfil de consumo'!$N$9/'2º Calculadora de Banda (beta)'!Y346</f>
        <v>3335.4249430153045</v>
      </c>
      <c r="AA346" s="66">
        <f>Z346/'1º Perfil de consumo'!$N$9</f>
        <v>4.4119377553112491</v>
      </c>
    </row>
    <row r="347" spans="1:2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62">
        <v>341</v>
      </c>
      <c r="T347" s="63">
        <f>IF('1º Perfil de consumo'!$N$23=0,0,((IF(S347&lt;'1º Perfil de consumo'!$N$23,(-('1º Perfil de consumo'!$N$23/S347)),S347/'1º Perfil de consumo'!$N$23))))</f>
        <v>83.94529469228263</v>
      </c>
      <c r="U347" s="63">
        <f t="shared" si="0"/>
        <v>2.5183588407684789</v>
      </c>
      <c r="V347" s="63">
        <f t="shared" si="1"/>
        <v>3.5183588407684789</v>
      </c>
      <c r="W347" s="63">
        <f>IF(V347&lt;=0,'1º Perfil de consumo'!$N$16/V347,'1º Perfil de consumo'!$N$16*V347)</f>
        <v>4.4212181200133003</v>
      </c>
      <c r="X347" s="64">
        <f t="shared" si="2"/>
        <v>4.4212181200133003</v>
      </c>
      <c r="Y347" s="65">
        <f t="shared" si="3"/>
        <v>77.128065330324432</v>
      </c>
      <c r="Z347" s="62">
        <f>S347*'1º Perfil de consumo'!$N$9/'2º Calculadora de Banda (beta)'!Y347</f>
        <v>3342.4408987300553</v>
      </c>
      <c r="AA347" s="66">
        <f>Z347/'1º Perfil de consumo'!$N$9</f>
        <v>4.4212181200133003</v>
      </c>
    </row>
    <row r="348" spans="1:27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62">
        <v>342</v>
      </c>
      <c r="T348" s="63">
        <f>IF('1º Perfil de consumo'!$N$23=0,0,((IF(S348&lt;'1º Perfil de consumo'!$N$23,(-('1º Perfil de consumo'!$N$23/S348)),S348/'1º Perfil de consumo'!$N$23))))</f>
        <v>84.191468577010738</v>
      </c>
      <c r="U348" s="63">
        <f t="shared" si="0"/>
        <v>2.5257440573103223</v>
      </c>
      <c r="V348" s="63">
        <f t="shared" si="1"/>
        <v>3.5257440573103223</v>
      </c>
      <c r="W348" s="63">
        <f>IF(V348&lt;=0,'1º Perfil de consumo'!$N$16/V348,'1º Perfil de consumo'!$N$16*V348)</f>
        <v>4.4304984847153515</v>
      </c>
      <c r="X348" s="64">
        <f t="shared" si="2"/>
        <v>4.4304984847153515</v>
      </c>
      <c r="Y348" s="65">
        <f t="shared" si="3"/>
        <v>77.192216898359391</v>
      </c>
      <c r="Z348" s="62">
        <f>S348*'1º Perfil de consumo'!$N$9/'2º Calculadora de Banda (beta)'!Y348</f>
        <v>3349.4568544448052</v>
      </c>
      <c r="AA348" s="66">
        <f>Z348/'1º Perfil de consumo'!$N$9</f>
        <v>4.4304984847153506</v>
      </c>
    </row>
    <row r="349" spans="1:27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62">
        <v>343</v>
      </c>
      <c r="T349" s="63">
        <f>IF('1º Perfil de consumo'!$N$23=0,0,((IF(S349&lt;'1º Perfil de consumo'!$N$23,(-('1º Perfil de consumo'!$N$23/S349)),S349/'1º Perfil de consumo'!$N$23))))</f>
        <v>84.437642461738847</v>
      </c>
      <c r="U349" s="63">
        <f t="shared" si="0"/>
        <v>2.5331292738521651</v>
      </c>
      <c r="V349" s="63">
        <f t="shared" si="1"/>
        <v>3.5331292738521651</v>
      </c>
      <c r="W349" s="63">
        <f>IF(V349&lt;=0,'1º Perfil de consumo'!$N$16/V349,'1º Perfil de consumo'!$N$16*V349)</f>
        <v>4.4397788494174026</v>
      </c>
      <c r="X349" s="64">
        <f t="shared" si="2"/>
        <v>4.4397788494174026</v>
      </c>
      <c r="Y349" s="65">
        <f t="shared" si="3"/>
        <v>77.256100277384135</v>
      </c>
      <c r="Z349" s="62">
        <f>S349*'1º Perfil de consumo'!$N$9/'2º Calculadora de Banda (beta)'!Y349</f>
        <v>3356.472810159556</v>
      </c>
      <c r="AA349" s="66">
        <f>Z349/'1º Perfil de consumo'!$N$9</f>
        <v>4.4397788494174018</v>
      </c>
    </row>
    <row r="350" spans="1:27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62">
        <v>344</v>
      </c>
      <c r="T350" s="63">
        <f>IF('1º Perfil de consumo'!$N$23=0,0,((IF(S350&lt;'1º Perfil de consumo'!$N$23,(-('1º Perfil de consumo'!$N$23/S350)),S350/'1º Perfil de consumo'!$N$23))))</f>
        <v>84.683816346466941</v>
      </c>
      <c r="U350" s="63">
        <f t="shared" si="0"/>
        <v>2.540514490394008</v>
      </c>
      <c r="V350" s="63">
        <f t="shared" si="1"/>
        <v>3.540514490394008</v>
      </c>
      <c r="W350" s="63">
        <f>IF(V350&lt;=0,'1º Perfil de consumo'!$N$16/V350,'1º Perfil de consumo'!$N$16*V350)</f>
        <v>4.4490592141194538</v>
      </c>
      <c r="X350" s="64">
        <f t="shared" si="2"/>
        <v>4.4490592141194538</v>
      </c>
      <c r="Y350" s="65">
        <f t="shared" si="3"/>
        <v>77.319717145658075</v>
      </c>
      <c r="Z350" s="62">
        <f>S350*'1º Perfil de consumo'!$N$9/'2º Calculadora de Banda (beta)'!Y350</f>
        <v>3363.4887658743073</v>
      </c>
      <c r="AA350" s="66">
        <f>Z350/'1º Perfil de consumo'!$N$9</f>
        <v>4.4490592141194538</v>
      </c>
    </row>
    <row r="351" spans="1:27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62">
        <v>345</v>
      </c>
      <c r="T351" s="63">
        <f>IF('1º Perfil de consumo'!$N$23=0,0,((IF(S351&lt;'1º Perfil de consumo'!$N$23,(-('1º Perfil de consumo'!$N$23/S351)),S351/'1º Perfil de consumo'!$N$23))))</f>
        <v>84.929990231195049</v>
      </c>
      <c r="U351" s="63">
        <f t="shared" si="0"/>
        <v>2.5478997069358513</v>
      </c>
      <c r="V351" s="63">
        <f t="shared" si="1"/>
        <v>3.5478997069358513</v>
      </c>
      <c r="W351" s="63">
        <f>IF(V351&lt;=0,'1º Perfil de consumo'!$N$16/V351,'1º Perfil de consumo'!$N$16*V351)</f>
        <v>4.4583395788215059</v>
      </c>
      <c r="X351" s="64">
        <f t="shared" si="2"/>
        <v>4.4583395788215059</v>
      </c>
      <c r="Y351" s="65">
        <f t="shared" si="3"/>
        <v>77.383069167466942</v>
      </c>
      <c r="Z351" s="62">
        <f>S351*'1º Perfil de consumo'!$N$9/'2º Calculadora de Banda (beta)'!Y351</f>
        <v>3370.5047215890581</v>
      </c>
      <c r="AA351" s="66">
        <f>Z351/'1º Perfil de consumo'!$N$9</f>
        <v>4.4583395788215059</v>
      </c>
    </row>
    <row r="352" spans="1:27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62">
        <v>346</v>
      </c>
      <c r="T352" s="63">
        <f>IF('1º Perfil de consumo'!$N$23=0,0,((IF(S352&lt;'1º Perfil de consumo'!$N$23,(-('1º Perfil de consumo'!$N$23/S352)),S352/'1º Perfil de consumo'!$N$23))))</f>
        <v>85.176164115923143</v>
      </c>
      <c r="U352" s="63">
        <f t="shared" si="0"/>
        <v>2.5552849234776942</v>
      </c>
      <c r="V352" s="63">
        <f t="shared" si="1"/>
        <v>3.5552849234776942</v>
      </c>
      <c r="W352" s="63">
        <f>IF(V352&lt;=0,'1º Perfil de consumo'!$N$16/V352,'1º Perfil de consumo'!$N$16*V352)</f>
        <v>4.4676199435235571</v>
      </c>
      <c r="X352" s="64">
        <f t="shared" si="2"/>
        <v>4.4676199435235571</v>
      </c>
      <c r="Y352" s="65">
        <f t="shared" si="3"/>
        <v>77.446157993267903</v>
      </c>
      <c r="Z352" s="62">
        <f>S352*'1º Perfil de consumo'!$N$9/'2º Calculadora de Banda (beta)'!Y352</f>
        <v>3377.520677303809</v>
      </c>
      <c r="AA352" s="66">
        <f>Z352/'1º Perfil de consumo'!$N$9</f>
        <v>4.4676199435235571</v>
      </c>
    </row>
    <row r="353" spans="1:27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62">
        <v>347</v>
      </c>
      <c r="T353" s="63">
        <f>IF('1º Perfil de consumo'!$N$23=0,0,((IF(S353&lt;'1º Perfil de consumo'!$N$23,(-('1º Perfil de consumo'!$N$23/S353)),S353/'1º Perfil de consumo'!$N$23))))</f>
        <v>85.422338000651251</v>
      </c>
      <c r="U353" s="63">
        <f t="shared" si="0"/>
        <v>2.5626701400195375</v>
      </c>
      <c r="V353" s="63">
        <f t="shared" si="1"/>
        <v>3.5626701400195375</v>
      </c>
      <c r="W353" s="63">
        <f>IF(V353&lt;=0,'1º Perfil de consumo'!$N$16/V353,'1º Perfil de consumo'!$N$16*V353)</f>
        <v>4.4769003082256091</v>
      </c>
      <c r="X353" s="64">
        <f t="shared" si="2"/>
        <v>4.4769003082256091</v>
      </c>
      <c r="Y353" s="65">
        <f t="shared" si="3"/>
        <v>77.508985259832883</v>
      </c>
      <c r="Z353" s="62">
        <f>S353*'1º Perfil de consumo'!$N$9/'2º Calculadora de Banda (beta)'!Y353</f>
        <v>3384.5366330185602</v>
      </c>
      <c r="AA353" s="66">
        <f>Z353/'1º Perfil de consumo'!$N$9</f>
        <v>4.4769003082256091</v>
      </c>
    </row>
    <row r="354" spans="1:27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62">
        <v>348</v>
      </c>
      <c r="T354" s="63">
        <f>IF('1º Perfil de consumo'!$N$23=0,0,((IF(S354&lt;'1º Perfil de consumo'!$N$23,(-('1º Perfil de consumo'!$N$23/S354)),S354/'1º Perfil de consumo'!$N$23))))</f>
        <v>85.668511885379345</v>
      </c>
      <c r="U354" s="63">
        <f t="shared" si="0"/>
        <v>2.5700553565613804</v>
      </c>
      <c r="V354" s="63">
        <f t="shared" si="1"/>
        <v>3.5700553565613804</v>
      </c>
      <c r="W354" s="63">
        <f>IF(V354&lt;=0,'1º Perfil de consumo'!$N$16/V354,'1º Perfil de consumo'!$N$16*V354)</f>
        <v>4.4861806729276603</v>
      </c>
      <c r="X354" s="64">
        <f t="shared" si="2"/>
        <v>4.4861806729276603</v>
      </c>
      <c r="Y354" s="65">
        <f t="shared" si="3"/>
        <v>77.571552590390183</v>
      </c>
      <c r="Z354" s="62">
        <f>S354*'1º Perfil de consumo'!$N$9/'2º Calculadora de Banda (beta)'!Y354</f>
        <v>3391.552588733311</v>
      </c>
      <c r="AA354" s="66">
        <f>Z354/'1º Perfil de consumo'!$N$9</f>
        <v>4.4861806729276603</v>
      </c>
    </row>
    <row r="355" spans="1:27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62">
        <v>349</v>
      </c>
      <c r="T355" s="63">
        <f>IF('1º Perfil de consumo'!$N$23=0,0,((IF(S355&lt;'1º Perfil de consumo'!$N$23,(-('1º Perfil de consumo'!$N$23/S355)),S355/'1º Perfil de consumo'!$N$23))))</f>
        <v>85.914685770107454</v>
      </c>
      <c r="U355" s="63">
        <f t="shared" si="0"/>
        <v>2.5774405731032237</v>
      </c>
      <c r="V355" s="63">
        <f t="shared" si="1"/>
        <v>3.5774405731032237</v>
      </c>
      <c r="W355" s="63">
        <f>IF(V355&lt;=0,'1º Perfil de consumo'!$N$16/V355,'1º Perfil de consumo'!$N$16*V355)</f>
        <v>4.4954610376297124</v>
      </c>
      <c r="X355" s="64">
        <f t="shared" si="2"/>
        <v>4.4954610376297124</v>
      </c>
      <c r="Y355" s="65">
        <f t="shared" si="3"/>
        <v>77.63386159476417</v>
      </c>
      <c r="Z355" s="62">
        <f>S355*'1º Perfil de consumo'!$N$9/'2º Calculadora de Banda (beta)'!Y355</f>
        <v>3398.5685444480623</v>
      </c>
      <c r="AA355" s="66">
        <f>Z355/'1º Perfil de consumo'!$N$9</f>
        <v>4.4954610376297124</v>
      </c>
    </row>
    <row r="356" spans="1:27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62">
        <v>350</v>
      </c>
      <c r="T356" s="63">
        <f>IF('1º Perfil de consumo'!$N$23=0,0,((IF(S356&lt;'1º Perfil de consumo'!$N$23,(-('1º Perfil de consumo'!$N$23/S356)),S356/'1º Perfil de consumo'!$N$23))))</f>
        <v>86.160859654835548</v>
      </c>
      <c r="U356" s="63">
        <f t="shared" si="0"/>
        <v>2.5848257896450662</v>
      </c>
      <c r="V356" s="63">
        <f t="shared" si="1"/>
        <v>3.5848257896450662</v>
      </c>
      <c r="W356" s="63">
        <f>IF(V356&lt;=0,'1º Perfil de consumo'!$N$16/V356,'1º Perfil de consumo'!$N$16*V356)</f>
        <v>4.5047414023317627</v>
      </c>
      <c r="X356" s="64">
        <f t="shared" si="2"/>
        <v>4.5047414023317627</v>
      </c>
      <c r="Y356" s="65">
        <f t="shared" si="3"/>
        <v>77.695913869513475</v>
      </c>
      <c r="Z356" s="62">
        <f>S356*'1º Perfil de consumo'!$N$9/'2º Calculadora de Banda (beta)'!Y356</f>
        <v>3405.5845001628127</v>
      </c>
      <c r="AA356" s="66">
        <f>Z356/'1º Perfil de consumo'!$N$9</f>
        <v>4.5047414023317627</v>
      </c>
    </row>
    <row r="357" spans="1:2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62">
        <v>351</v>
      </c>
      <c r="T357" s="63">
        <f>IF('1º Perfil de consumo'!$N$23=0,0,((IF(S357&lt;'1º Perfil de consumo'!$N$23,(-('1º Perfil de consumo'!$N$23/S357)),S357/'1º Perfil de consumo'!$N$23))))</f>
        <v>86.407033539563656</v>
      </c>
      <c r="U357" s="63">
        <f t="shared" si="0"/>
        <v>2.5922110061869095</v>
      </c>
      <c r="V357" s="63">
        <f t="shared" si="1"/>
        <v>3.5922110061869095</v>
      </c>
      <c r="W357" s="63">
        <f>IF(V357&lt;=0,'1º Perfil de consumo'!$N$16/V357,'1º Perfil de consumo'!$N$16*V357)</f>
        <v>4.5140217670338147</v>
      </c>
      <c r="X357" s="64">
        <f t="shared" si="2"/>
        <v>4.5140217670338147</v>
      </c>
      <c r="Y357" s="65">
        <f t="shared" si="3"/>
        <v>77.757710998067196</v>
      </c>
      <c r="Z357" s="62">
        <f>S357*'1º Perfil de consumo'!$N$9/'2º Calculadora de Banda (beta)'!Y357</f>
        <v>3412.6004558775644</v>
      </c>
      <c r="AA357" s="66">
        <f>Z357/'1º Perfil de consumo'!$N$9</f>
        <v>4.5140217670338156</v>
      </c>
    </row>
    <row r="358" spans="1:27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62">
        <v>352</v>
      </c>
      <c r="T358" s="63">
        <f>IF('1º Perfil de consumo'!$N$23=0,0,((IF(S358&lt;'1º Perfil de consumo'!$N$23,(-('1º Perfil de consumo'!$N$23/S358)),S358/'1º Perfil de consumo'!$N$23))))</f>
        <v>86.65320742429175</v>
      </c>
      <c r="U358" s="63">
        <f t="shared" si="0"/>
        <v>2.5995962227287523</v>
      </c>
      <c r="V358" s="63">
        <f t="shared" si="1"/>
        <v>3.5995962227287523</v>
      </c>
      <c r="W358" s="63">
        <f>IF(V358&lt;=0,'1º Perfil de consumo'!$N$16/V358,'1º Perfil de consumo'!$N$16*V358)</f>
        <v>4.5233021317358659</v>
      </c>
      <c r="X358" s="64">
        <f t="shared" si="2"/>
        <v>4.5233021317358659</v>
      </c>
      <c r="Y358" s="65">
        <f t="shared" si="3"/>
        <v>77.819254550859768</v>
      </c>
      <c r="Z358" s="62">
        <f>S358*'1º Perfil de consumo'!$N$9/'2º Calculadora de Banda (beta)'!Y358</f>
        <v>3419.6164115923148</v>
      </c>
      <c r="AA358" s="66">
        <f>Z358/'1º Perfil de consumo'!$N$9</f>
        <v>4.5233021317358659</v>
      </c>
    </row>
    <row r="359" spans="1:27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62">
        <v>353</v>
      </c>
      <c r="T359" s="63">
        <f>IF('1º Perfil de consumo'!$N$23=0,0,((IF(S359&lt;'1º Perfil de consumo'!$N$23,(-('1º Perfil de consumo'!$N$23/S359)),S359/'1º Perfil de consumo'!$N$23))))</f>
        <v>86.899381309019859</v>
      </c>
      <c r="U359" s="63">
        <f t="shared" si="0"/>
        <v>2.6069814392705957</v>
      </c>
      <c r="V359" s="63">
        <f t="shared" si="1"/>
        <v>3.6069814392705957</v>
      </c>
      <c r="W359" s="63">
        <f>IF(V359&lt;=0,'1º Perfil de consumo'!$N$16/V359,'1º Perfil de consumo'!$N$16*V359)</f>
        <v>4.5325824964379171</v>
      </c>
      <c r="X359" s="64">
        <f t="shared" si="2"/>
        <v>4.5325824964379171</v>
      </c>
      <c r="Y359" s="65">
        <f t="shared" si="3"/>
        <v>77.880546085463848</v>
      </c>
      <c r="Z359" s="62">
        <f>S359*'1º Perfil de consumo'!$N$9/'2º Calculadora de Banda (beta)'!Y359</f>
        <v>3426.6323673070656</v>
      </c>
      <c r="AA359" s="66">
        <f>Z359/'1º Perfil de consumo'!$N$9</f>
        <v>4.5325824964379171</v>
      </c>
    </row>
    <row r="360" spans="1:27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62">
        <v>354</v>
      </c>
      <c r="T360" s="63">
        <f>IF('1º Perfil de consumo'!$N$23=0,0,((IF(S360&lt;'1º Perfil de consumo'!$N$23,(-('1º Perfil de consumo'!$N$23/S360)),S360/'1º Perfil de consumo'!$N$23))))</f>
        <v>87.145555193747953</v>
      </c>
      <c r="U360" s="63">
        <f t="shared" si="0"/>
        <v>2.6143666558124385</v>
      </c>
      <c r="V360" s="63">
        <f t="shared" si="1"/>
        <v>3.6143666558124385</v>
      </c>
      <c r="W360" s="63">
        <f>IF(V360&lt;=0,'1º Perfil de consumo'!$N$16/V360,'1º Perfil de consumo'!$N$16*V360)</f>
        <v>4.5418628611399683</v>
      </c>
      <c r="X360" s="64">
        <f t="shared" si="2"/>
        <v>4.5418628611399683</v>
      </c>
      <c r="Y360" s="65">
        <f t="shared" si="3"/>
        <v>77.941587146721787</v>
      </c>
      <c r="Z360" s="62">
        <f>S360*'1º Perfil de consumo'!$N$9/'2º Calculadora de Banda (beta)'!Y360</f>
        <v>3433.6483230218159</v>
      </c>
      <c r="AA360" s="66">
        <f>Z360/'1º Perfil de consumo'!$N$9</f>
        <v>4.5418628611399683</v>
      </c>
    </row>
    <row r="361" spans="1:27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62">
        <v>355</v>
      </c>
      <c r="T361" s="63">
        <f>IF('1º Perfil de consumo'!$N$23=0,0,((IF(S361&lt;'1º Perfil de consumo'!$N$23,(-('1º Perfil de consumo'!$N$23/S361)),S361/'1º Perfil de consumo'!$N$23))))</f>
        <v>87.391729078476061</v>
      </c>
      <c r="U361" s="63">
        <f t="shared" si="0"/>
        <v>2.6217518723542819</v>
      </c>
      <c r="V361" s="63">
        <f t="shared" si="1"/>
        <v>3.6217518723542819</v>
      </c>
      <c r="W361" s="63">
        <f>IF(V361&lt;=0,'1º Perfil de consumo'!$N$16/V361,'1º Perfil de consumo'!$N$16*V361)</f>
        <v>4.5511432258420204</v>
      </c>
      <c r="X361" s="64">
        <f t="shared" si="2"/>
        <v>4.5511432258420204</v>
      </c>
      <c r="Y361" s="65">
        <f t="shared" si="3"/>
        <v>78.002379266875394</v>
      </c>
      <c r="Z361" s="62">
        <f>S361*'1º Perfil de consumo'!$N$9/'2º Calculadora de Banda (beta)'!Y361</f>
        <v>3440.6642787365672</v>
      </c>
      <c r="AA361" s="66">
        <f>Z361/'1º Perfil de consumo'!$N$9</f>
        <v>4.5511432258420204</v>
      </c>
    </row>
    <row r="362" spans="1:27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62">
        <v>356</v>
      </c>
      <c r="T362" s="63">
        <f>IF('1º Perfil de consumo'!$N$23=0,0,((IF(S362&lt;'1º Perfil de consumo'!$N$23,(-('1º Perfil de consumo'!$N$23/S362)),S362/'1º Perfil de consumo'!$N$23))))</f>
        <v>87.637902963204155</v>
      </c>
      <c r="U362" s="63">
        <f t="shared" si="0"/>
        <v>2.6291370888961247</v>
      </c>
      <c r="V362" s="63">
        <f t="shared" si="1"/>
        <v>3.6291370888961247</v>
      </c>
      <c r="W362" s="63">
        <f>IF(V362&lt;=0,'1º Perfil de consumo'!$N$16/V362,'1º Perfil de consumo'!$N$16*V362)</f>
        <v>4.5604235905440715</v>
      </c>
      <c r="X362" s="64">
        <f t="shared" si="2"/>
        <v>4.5604235905440715</v>
      </c>
      <c r="Y362" s="65">
        <f t="shared" si="3"/>
        <v>78.062923965694196</v>
      </c>
      <c r="Z362" s="62">
        <f>S362*'1º Perfil de consumo'!$N$9/'2º Calculadora de Banda (beta)'!Y362</f>
        <v>3447.6802344513185</v>
      </c>
      <c r="AA362" s="66">
        <f>Z362/'1º Perfil de consumo'!$N$9</f>
        <v>4.5604235905440724</v>
      </c>
    </row>
    <row r="363" spans="1:27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62">
        <v>357</v>
      </c>
      <c r="T363" s="63">
        <f>IF('1º Perfil de consumo'!$N$23=0,0,((IF(S363&lt;'1º Perfil de consumo'!$N$23,(-('1º Perfil de consumo'!$N$23/S363)),S363/'1º Perfil de consumo'!$N$23))))</f>
        <v>87.884076847932263</v>
      </c>
      <c r="U363" s="63">
        <f t="shared" si="0"/>
        <v>2.6365223054379676</v>
      </c>
      <c r="V363" s="63">
        <f t="shared" si="1"/>
        <v>3.6365223054379676</v>
      </c>
      <c r="W363" s="63">
        <f>IF(V363&lt;=0,'1º Perfil de consumo'!$N$16/V363,'1º Perfil de consumo'!$N$16*V363)</f>
        <v>4.5697039552461227</v>
      </c>
      <c r="X363" s="64">
        <f t="shared" si="2"/>
        <v>4.5697039552461227</v>
      </c>
      <c r="Y363" s="65">
        <f t="shared" si="3"/>
        <v>78.123222750602039</v>
      </c>
      <c r="Z363" s="62">
        <f>S363*'1º Perfil de consumo'!$N$9/'2º Calculadora de Banda (beta)'!Y363</f>
        <v>3454.6961901660684</v>
      </c>
      <c r="AA363" s="66">
        <f>Z363/'1º Perfil de consumo'!$N$9</f>
        <v>4.5697039552461218</v>
      </c>
    </row>
    <row r="364" spans="1:27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62">
        <v>358</v>
      </c>
      <c r="T364" s="63">
        <f>IF('1º Perfil de consumo'!$N$23=0,0,((IF(S364&lt;'1º Perfil de consumo'!$N$23,(-('1º Perfil de consumo'!$N$23/S364)),S364/'1º Perfil de consumo'!$N$23))))</f>
        <v>88.130250732660357</v>
      </c>
      <c r="U364" s="63">
        <f t="shared" si="0"/>
        <v>2.6439075219798105</v>
      </c>
      <c r="V364" s="63">
        <f t="shared" si="1"/>
        <v>3.6439075219798105</v>
      </c>
      <c r="W364" s="63">
        <f>IF(V364&lt;=0,'1º Perfil de consumo'!$N$16/V364,'1º Perfil de consumo'!$N$16*V364)</f>
        <v>4.5789843199481739</v>
      </c>
      <c r="X364" s="64">
        <f t="shared" si="2"/>
        <v>4.5789843199481739</v>
      </c>
      <c r="Y364" s="65">
        <f t="shared" si="3"/>
        <v>78.183277116802174</v>
      </c>
      <c r="Z364" s="62">
        <f>S364*'1º Perfil de consumo'!$N$9/'2º Calculadora de Banda (beta)'!Y364</f>
        <v>3461.7121458808192</v>
      </c>
      <c r="AA364" s="66">
        <f>Z364/'1º Perfil de consumo'!$N$9</f>
        <v>4.5789843199481739</v>
      </c>
    </row>
    <row r="365" spans="1:27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62">
        <v>359</v>
      </c>
      <c r="T365" s="63">
        <f>IF('1º Perfil de consumo'!$N$23=0,0,((IF(S365&lt;'1º Perfil de consumo'!$N$23,(-('1º Perfil de consumo'!$N$23/S365)),S365/'1º Perfil de consumo'!$N$23))))</f>
        <v>88.376424617388466</v>
      </c>
      <c r="U365" s="63">
        <f t="shared" si="0"/>
        <v>2.6512927385216538</v>
      </c>
      <c r="V365" s="63">
        <f t="shared" si="1"/>
        <v>3.6512927385216538</v>
      </c>
      <c r="W365" s="63">
        <f>IF(V365&lt;=0,'1º Perfil de consumo'!$N$16/V365,'1º Perfil de consumo'!$N$16*V365)</f>
        <v>4.588264684650226</v>
      </c>
      <c r="X365" s="64">
        <f t="shared" si="2"/>
        <v>4.588264684650226</v>
      </c>
      <c r="Y365" s="65">
        <f t="shared" si="3"/>
        <v>78.243088547400873</v>
      </c>
      <c r="Z365" s="62">
        <f>S365*'1º Perfil de consumo'!$N$9/'2º Calculadora de Banda (beta)'!Y365</f>
        <v>3468.7281015955709</v>
      </c>
      <c r="AA365" s="66">
        <f>Z365/'1º Perfil de consumo'!$N$9</f>
        <v>4.588264684650226</v>
      </c>
    </row>
    <row r="366" spans="1:27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62">
        <v>360</v>
      </c>
      <c r="T366" s="63">
        <f>IF('1º Perfil de consumo'!$N$23=0,0,((IF(S366&lt;'1º Perfil de consumo'!$N$23,(-('1º Perfil de consumo'!$N$23/S366)),S366/'1º Perfil de consumo'!$N$23))))</f>
        <v>88.62259850211656</v>
      </c>
      <c r="U366" s="63">
        <f t="shared" si="0"/>
        <v>2.6586779550634967</v>
      </c>
      <c r="V366" s="63">
        <f t="shared" si="1"/>
        <v>3.6586779550634967</v>
      </c>
      <c r="W366" s="63">
        <f>IF(V366&lt;=0,'1º Perfil de consumo'!$N$16/V366,'1º Perfil de consumo'!$N$16*V366)</f>
        <v>4.5975450493522771</v>
      </c>
      <c r="X366" s="64">
        <f t="shared" si="2"/>
        <v>4.5975450493522771</v>
      </c>
      <c r="Y366" s="65">
        <f t="shared" si="3"/>
        <v>78.302658513529607</v>
      </c>
      <c r="Z366" s="62">
        <f>S366*'1º Perfil de consumo'!$N$9/'2º Calculadora de Banda (beta)'!Y366</f>
        <v>3475.7440573103218</v>
      </c>
      <c r="AA366" s="66">
        <f>Z366/'1º Perfil de consumo'!$N$9</f>
        <v>4.5975450493522771</v>
      </c>
    </row>
    <row r="367" spans="1:2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62">
        <v>361</v>
      </c>
      <c r="T367" s="63">
        <f>IF('1º Perfil de consumo'!$N$23=0,0,((IF(S367&lt;'1º Perfil de consumo'!$N$23,(-('1º Perfil de consumo'!$N$23/S367)),S367/'1º Perfil de consumo'!$N$23))))</f>
        <v>88.868772386844668</v>
      </c>
      <c r="U367" s="63">
        <f t="shared" si="0"/>
        <v>2.66606317160534</v>
      </c>
      <c r="V367" s="63">
        <f t="shared" si="1"/>
        <v>3.66606317160534</v>
      </c>
      <c r="W367" s="63">
        <f>IF(V367&lt;=0,'1º Perfil de consumo'!$N$16/V367,'1º Perfil de consumo'!$N$16*V367)</f>
        <v>4.6068254140543292</v>
      </c>
      <c r="X367" s="64">
        <f t="shared" si="2"/>
        <v>4.6068254140543292</v>
      </c>
      <c r="Y367" s="65">
        <f t="shared" si="3"/>
        <v>78.361988474465477</v>
      </c>
      <c r="Z367" s="62">
        <f>S367*'1º Perfil de consumo'!$N$9/'2º Calculadora de Banda (beta)'!Y367</f>
        <v>3482.760013025073</v>
      </c>
      <c r="AA367" s="66">
        <f>Z367/'1º Perfil de consumo'!$N$9</f>
        <v>4.6068254140543292</v>
      </c>
    </row>
    <row r="368" spans="1:27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62">
        <v>362</v>
      </c>
      <c r="T368" s="63">
        <f>IF('1º Perfil de consumo'!$N$23=0,0,((IF(S368&lt;'1º Perfil de consumo'!$N$23,(-('1º Perfil de consumo'!$N$23/S368)),S368/'1º Perfil de consumo'!$N$23))))</f>
        <v>89.114946271572776</v>
      </c>
      <c r="U368" s="63">
        <f t="shared" si="0"/>
        <v>2.6734483881471833</v>
      </c>
      <c r="V368" s="63">
        <f t="shared" si="1"/>
        <v>3.6734483881471833</v>
      </c>
      <c r="W368" s="63">
        <f>IF(V368&lt;=0,'1º Perfil de consumo'!$N$16/V368,'1º Perfil de consumo'!$N$16*V368)</f>
        <v>4.6161057787563804</v>
      </c>
      <c r="X368" s="64">
        <f t="shared" si="2"/>
        <v>4.6161057787563804</v>
      </c>
      <c r="Y368" s="65">
        <f t="shared" si="3"/>
        <v>78.421079877750543</v>
      </c>
      <c r="Z368" s="62">
        <f>S368*'1º Perfil de consumo'!$N$9/'2º Calculadora de Banda (beta)'!Y368</f>
        <v>3489.7759687398238</v>
      </c>
      <c r="AA368" s="66">
        <f>Z368/'1º Perfil de consumo'!$N$9</f>
        <v>4.6161057787563804</v>
      </c>
    </row>
    <row r="369" spans="1:27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62">
        <v>363</v>
      </c>
      <c r="T369" s="63">
        <f>IF('1º Perfil de consumo'!$N$23=0,0,((IF(S369&lt;'1º Perfil de consumo'!$N$23,(-('1º Perfil de consumo'!$N$23/S369)),S369/'1º Perfil de consumo'!$N$23))))</f>
        <v>89.361120156300871</v>
      </c>
      <c r="U369" s="63">
        <f t="shared" si="0"/>
        <v>2.6808336046890262</v>
      </c>
      <c r="V369" s="63">
        <f t="shared" si="1"/>
        <v>3.6808336046890262</v>
      </c>
      <c r="W369" s="63">
        <f>IF(V369&lt;=0,'1º Perfil de consumo'!$N$16/V369,'1º Perfil de consumo'!$N$16*V369)</f>
        <v>4.6253861434584325</v>
      </c>
      <c r="X369" s="64">
        <f t="shared" si="2"/>
        <v>4.6253861434584325</v>
      </c>
      <c r="Y369" s="65">
        <f t="shared" si="3"/>
        <v>78.479934159309437</v>
      </c>
      <c r="Z369" s="62">
        <f>S369*'1º Perfil de consumo'!$N$9/'2º Calculadora de Banda (beta)'!Y369</f>
        <v>3496.7919244545751</v>
      </c>
      <c r="AA369" s="66">
        <f>Z369/'1º Perfil de consumo'!$N$9</f>
        <v>4.6253861434584325</v>
      </c>
    </row>
    <row r="370" spans="1:27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62">
        <v>364</v>
      </c>
      <c r="T370" s="63">
        <f>IF('1º Perfil de consumo'!$N$23=0,0,((IF(S370&lt;'1º Perfil de consumo'!$N$23,(-('1º Perfil de consumo'!$N$23/S370)),S370/'1º Perfil de consumo'!$N$23))))</f>
        <v>89.607294041028979</v>
      </c>
      <c r="U370" s="63">
        <f t="shared" si="0"/>
        <v>2.6882188212308691</v>
      </c>
      <c r="V370" s="63">
        <f t="shared" si="1"/>
        <v>3.6882188212308691</v>
      </c>
      <c r="W370" s="63">
        <f>IF(V370&lt;=0,'1º Perfil de consumo'!$N$16/V370,'1º Perfil de consumo'!$N$16*V370)</f>
        <v>4.6346665081604836</v>
      </c>
      <c r="X370" s="64">
        <f t="shared" si="2"/>
        <v>4.6346665081604836</v>
      </c>
      <c r="Y370" s="65">
        <f t="shared" si="3"/>
        <v>78.538552743565788</v>
      </c>
      <c r="Z370" s="62">
        <f>S370*'1º Perfil de consumo'!$N$9/'2º Calculadora de Banda (beta)'!Y370</f>
        <v>3503.8078801693255</v>
      </c>
      <c r="AA370" s="66">
        <f>Z370/'1º Perfil de consumo'!$N$9</f>
        <v>4.6346665081604836</v>
      </c>
    </row>
    <row r="371" spans="1:27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62">
        <v>365</v>
      </c>
      <c r="T371" s="63">
        <f>IF('1º Perfil de consumo'!$N$23=0,0,((IF(S371&lt;'1º Perfil de consumo'!$N$23,(-('1º Perfil de consumo'!$N$23/S371)),S371/'1º Perfil de consumo'!$N$23))))</f>
        <v>89.853467925757073</v>
      </c>
      <c r="U371" s="63">
        <f t="shared" si="0"/>
        <v>2.695604037772712</v>
      </c>
      <c r="V371" s="63">
        <f t="shared" si="1"/>
        <v>3.695604037772712</v>
      </c>
      <c r="W371" s="63">
        <f>IF(V371&lt;=0,'1º Perfil de consumo'!$N$16/V371,'1º Perfil de consumo'!$N$16*V371)</f>
        <v>4.6439468728625348</v>
      </c>
      <c r="X371" s="64">
        <f t="shared" si="2"/>
        <v>4.6439468728625348</v>
      </c>
      <c r="Y371" s="65">
        <f t="shared" si="3"/>
        <v>78.596937043556991</v>
      </c>
      <c r="Z371" s="62">
        <f>S371*'1º Perfil de consumo'!$N$9/'2º Calculadora de Banda (beta)'!Y371</f>
        <v>3510.8238358840763</v>
      </c>
      <c r="AA371" s="66">
        <f>Z371/'1º Perfil de consumo'!$N$9</f>
        <v>4.6439468728625348</v>
      </c>
    </row>
    <row r="372" spans="1:27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62">
        <v>366</v>
      </c>
      <c r="T372" s="63">
        <f>IF('1º Perfil de consumo'!$N$23=0,0,((IF(S372&lt;'1º Perfil de consumo'!$N$23,(-('1º Perfil de consumo'!$N$23/S372)),S372/'1º Perfil de consumo'!$N$23))))</f>
        <v>90.099641810485181</v>
      </c>
      <c r="U372" s="63">
        <f t="shared" si="0"/>
        <v>2.7029892543145553</v>
      </c>
      <c r="V372" s="63">
        <f t="shared" si="1"/>
        <v>3.7029892543145553</v>
      </c>
      <c r="W372" s="63">
        <f>IF(V372&lt;=0,'1º Perfil de consumo'!$N$16/V372,'1º Perfil de consumo'!$N$16*V372)</f>
        <v>4.653227237564586</v>
      </c>
      <c r="X372" s="64">
        <f t="shared" si="2"/>
        <v>4.653227237564586</v>
      </c>
      <c r="Y372" s="65">
        <f t="shared" si="3"/>
        <v>78.655088461047882</v>
      </c>
      <c r="Z372" s="62">
        <f>S372*'1º Perfil de consumo'!$N$9/'2º Calculadora de Banda (beta)'!Y372</f>
        <v>3517.8397915988271</v>
      </c>
      <c r="AA372" s="66">
        <f>Z372/'1º Perfil de consumo'!$N$9</f>
        <v>4.653227237564586</v>
      </c>
    </row>
    <row r="373" spans="1:27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62">
        <v>367</v>
      </c>
      <c r="T373" s="63">
        <f>IF('1º Perfil de consumo'!$N$23=0,0,((IF(S373&lt;'1º Perfil de consumo'!$N$23,(-('1º Perfil de consumo'!$N$23/S373)),S373/'1º Perfil de consumo'!$N$23))))</f>
        <v>90.345815695213275</v>
      </c>
      <c r="U373" s="63">
        <f t="shared" si="0"/>
        <v>2.7103744708563982</v>
      </c>
      <c r="V373" s="63">
        <f t="shared" si="1"/>
        <v>3.7103744708563982</v>
      </c>
      <c r="W373" s="63">
        <f>IF(V373&lt;=0,'1º Perfil de consumo'!$N$16/V373,'1º Perfil de consumo'!$N$16*V373)</f>
        <v>4.6625076022666372</v>
      </c>
      <c r="X373" s="64">
        <f t="shared" si="2"/>
        <v>4.6625076022666372</v>
      </c>
      <c r="Y373" s="65">
        <f t="shared" si="3"/>
        <v>78.713008386642883</v>
      </c>
      <c r="Z373" s="62">
        <f>S373*'1º Perfil de consumo'!$N$9/'2º Calculadora de Banda (beta)'!Y373</f>
        <v>3524.8557473135775</v>
      </c>
      <c r="AA373" s="66">
        <f>Z373/'1º Perfil de consumo'!$N$9</f>
        <v>4.6625076022666372</v>
      </c>
    </row>
    <row r="374" spans="1:27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62">
        <v>368</v>
      </c>
      <c r="T374" s="63">
        <f>IF('1º Perfil de consumo'!$N$23=0,0,((IF(S374&lt;'1º Perfil de consumo'!$N$23,(-('1º Perfil de consumo'!$N$23/S374)),S374/'1º Perfil de consumo'!$N$23))))</f>
        <v>90.591989579941384</v>
      </c>
      <c r="U374" s="63">
        <f t="shared" si="0"/>
        <v>2.7177596873982415</v>
      </c>
      <c r="V374" s="63">
        <f t="shared" si="1"/>
        <v>3.7177596873982415</v>
      </c>
      <c r="W374" s="63">
        <f>IF(V374&lt;=0,'1º Perfil de consumo'!$N$16/V374,'1º Perfil de consumo'!$N$16*V374)</f>
        <v>4.6717879669686893</v>
      </c>
      <c r="X374" s="64">
        <f t="shared" si="2"/>
        <v>4.6717879669686893</v>
      </c>
      <c r="Y374" s="65">
        <f t="shared" si="3"/>
        <v>78.770698199896785</v>
      </c>
      <c r="Z374" s="62">
        <f>S374*'1º Perfil de consumo'!$N$9/'2º Calculadora de Banda (beta)'!Y374</f>
        <v>3531.8717030283292</v>
      </c>
      <c r="AA374" s="66">
        <f>Z374/'1º Perfil de consumo'!$N$9</f>
        <v>4.6717879669686893</v>
      </c>
    </row>
    <row r="375" spans="1:27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62">
        <v>369</v>
      </c>
      <c r="T375" s="63">
        <f>IF('1º Perfil de consumo'!$N$23=0,0,((IF(S375&lt;'1º Perfil de consumo'!$N$23,(-('1º Perfil de consumo'!$N$23/S375)),S375/'1º Perfil de consumo'!$N$23))))</f>
        <v>90.838163464669478</v>
      </c>
      <c r="U375" s="63">
        <f t="shared" si="0"/>
        <v>2.7251449039400844</v>
      </c>
      <c r="V375" s="63">
        <f t="shared" si="1"/>
        <v>3.7251449039400844</v>
      </c>
      <c r="W375" s="63">
        <f>IF(V375&lt;=0,'1º Perfil de consumo'!$N$16/V375,'1º Perfil de consumo'!$N$16*V375)</f>
        <v>4.6810683316707404</v>
      </c>
      <c r="X375" s="64">
        <f t="shared" si="2"/>
        <v>4.6810683316707404</v>
      </c>
      <c r="Y375" s="65">
        <f t="shared" si="3"/>
        <v>78.828159269424418</v>
      </c>
      <c r="Z375" s="62">
        <f>S375*'1º Perfil de consumo'!$N$9/'2º Calculadora de Banda (beta)'!Y375</f>
        <v>3538.88765874308</v>
      </c>
      <c r="AA375" s="66">
        <f>Z375/'1º Perfil de consumo'!$N$9</f>
        <v>4.6810683316707404</v>
      </c>
    </row>
    <row r="376" spans="1:27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62">
        <v>370</v>
      </c>
      <c r="T376" s="63">
        <f>IF('1º Perfil de consumo'!$N$23=0,0,((IF(S376&lt;'1º Perfil de consumo'!$N$23,(-('1º Perfil de consumo'!$N$23/S376)),S376/'1º Perfil de consumo'!$N$23))))</f>
        <v>91.084337349397586</v>
      </c>
      <c r="U376" s="63">
        <f t="shared" si="0"/>
        <v>2.7325301204819277</v>
      </c>
      <c r="V376" s="63">
        <f t="shared" si="1"/>
        <v>3.7325301204819277</v>
      </c>
      <c r="W376" s="63">
        <f>IF(V376&lt;=0,'1º Perfil de consumo'!$N$16/V376,'1º Perfil de consumo'!$N$16*V376)</f>
        <v>4.6903486963727925</v>
      </c>
      <c r="X376" s="64">
        <f t="shared" si="2"/>
        <v>4.6903486963727925</v>
      </c>
      <c r="Y376" s="65">
        <f t="shared" si="3"/>
        <v>78.885392953008733</v>
      </c>
      <c r="Z376" s="62">
        <f>S376*'1º Perfil de consumo'!$N$9/'2º Calculadora de Banda (beta)'!Y376</f>
        <v>3545.9036144578313</v>
      </c>
      <c r="AA376" s="66">
        <f>Z376/'1º Perfil de consumo'!$N$9</f>
        <v>4.6903486963727925</v>
      </c>
    </row>
    <row r="377" spans="1:2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62">
        <v>371</v>
      </c>
      <c r="T377" s="63">
        <f>IF('1º Perfil de consumo'!$N$23=0,0,((IF(S377&lt;'1º Perfil de consumo'!$N$23,(-('1º Perfil de consumo'!$N$23/S377)),S377/'1º Perfil de consumo'!$N$23))))</f>
        <v>91.33051123412568</v>
      </c>
      <c r="U377" s="63">
        <f t="shared" si="0"/>
        <v>2.7399153370237701</v>
      </c>
      <c r="V377" s="63">
        <f t="shared" si="1"/>
        <v>3.7399153370237701</v>
      </c>
      <c r="W377" s="63">
        <f>IF(V377&lt;=0,'1º Perfil de consumo'!$N$16/V377,'1º Perfil de consumo'!$N$16*V377)</f>
        <v>4.6996290610748428</v>
      </c>
      <c r="X377" s="64">
        <f t="shared" si="2"/>
        <v>4.6996290610748428</v>
      </c>
      <c r="Y377" s="65">
        <f t="shared" si="3"/>
        <v>78.942400597707888</v>
      </c>
      <c r="Z377" s="62">
        <f>S377*'1º Perfil de consumo'!$N$9/'2º Calculadora de Banda (beta)'!Y377</f>
        <v>3552.9195701725807</v>
      </c>
      <c r="AA377" s="66">
        <f>Z377/'1º Perfil de consumo'!$N$9</f>
        <v>4.6996290610748419</v>
      </c>
    </row>
    <row r="378" spans="1:27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62">
        <v>372</v>
      </c>
      <c r="T378" s="63">
        <f>IF('1º Perfil de consumo'!$N$23=0,0,((IF(S378&lt;'1º Perfil de consumo'!$N$23,(-('1º Perfil de consumo'!$N$23/S378)),S378/'1º Perfil de consumo'!$N$23))))</f>
        <v>91.576685118853788</v>
      </c>
      <c r="U378" s="63">
        <f t="shared" si="0"/>
        <v>2.7473005535656134</v>
      </c>
      <c r="V378" s="63">
        <f t="shared" si="1"/>
        <v>3.7473005535656134</v>
      </c>
      <c r="W378" s="63">
        <f>IF(V378&lt;=0,'1º Perfil de consumo'!$N$16/V378,'1º Perfil de consumo'!$N$16*V378)</f>
        <v>4.7089094257768949</v>
      </c>
      <c r="X378" s="64">
        <f t="shared" si="2"/>
        <v>4.7089094257768949</v>
      </c>
      <c r="Y378" s="65">
        <f t="shared" si="3"/>
        <v>78.999183539960725</v>
      </c>
      <c r="Z378" s="62">
        <f>S378*'1º Perfil de consumo'!$N$9/'2º Calculadora de Banda (beta)'!Y378</f>
        <v>3559.9355258873325</v>
      </c>
      <c r="AA378" s="66">
        <f>Z378/'1º Perfil de consumo'!$N$9</f>
        <v>4.7089094257768949</v>
      </c>
    </row>
    <row r="379" spans="1:27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62">
        <v>373</v>
      </c>
      <c r="T379" s="63">
        <f>IF('1º Perfil de consumo'!$N$23=0,0,((IF(S379&lt;'1º Perfil de consumo'!$N$23,(-('1º Perfil de consumo'!$N$23/S379)),S379/'1º Perfil de consumo'!$N$23))))</f>
        <v>91.822859003581883</v>
      </c>
      <c r="U379" s="63">
        <f t="shared" si="0"/>
        <v>2.7546857701074563</v>
      </c>
      <c r="V379" s="63">
        <f t="shared" si="1"/>
        <v>3.7546857701074563</v>
      </c>
      <c r="W379" s="63">
        <f>IF(V379&lt;=0,'1º Perfil de consumo'!$N$16/V379,'1º Perfil de consumo'!$N$16*V379)</f>
        <v>4.718189790478946</v>
      </c>
      <c r="X379" s="64">
        <f t="shared" si="2"/>
        <v>4.718189790478946</v>
      </c>
      <c r="Y379" s="65">
        <f t="shared" si="3"/>
        <v>79.055743105691505</v>
      </c>
      <c r="Z379" s="62">
        <f>S379*'1º Perfil de consumo'!$N$9/'2º Calculadora de Banda (beta)'!Y379</f>
        <v>3566.9514816020833</v>
      </c>
      <c r="AA379" s="66">
        <f>Z379/'1º Perfil de consumo'!$N$9</f>
        <v>4.718189790478946</v>
      </c>
    </row>
    <row r="380" spans="1:27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62">
        <v>374</v>
      </c>
      <c r="T380" s="63">
        <f>IF('1º Perfil de consumo'!$N$23=0,0,((IF(S380&lt;'1º Perfil de consumo'!$N$23,(-('1º Perfil de consumo'!$N$23/S380)),S380/'1º Perfil de consumo'!$N$23))))</f>
        <v>92.069032888309991</v>
      </c>
      <c r="U380" s="63">
        <f t="shared" si="0"/>
        <v>2.7620709866492996</v>
      </c>
      <c r="V380" s="63">
        <f t="shared" si="1"/>
        <v>3.7620709866492996</v>
      </c>
      <c r="W380" s="63">
        <f>IF(V380&lt;=0,'1º Perfil de consumo'!$N$16/V380,'1º Perfil de consumo'!$N$16*V380)</f>
        <v>4.7274701551809981</v>
      </c>
      <c r="X380" s="64">
        <f t="shared" si="2"/>
        <v>4.7274701551809981</v>
      </c>
      <c r="Y380" s="65">
        <f t="shared" si="3"/>
        <v>79.112080610412832</v>
      </c>
      <c r="Z380" s="62">
        <f>S380*'1º Perfil de consumo'!$N$9/'2º Calculadora de Banda (beta)'!Y380</f>
        <v>3573.9674373168345</v>
      </c>
      <c r="AA380" s="66">
        <f>Z380/'1º Perfil de consumo'!$N$9</f>
        <v>4.7274701551809981</v>
      </c>
    </row>
    <row r="381" spans="1:27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62">
        <v>375</v>
      </c>
      <c r="T381" s="63">
        <f>IF('1º Perfil de consumo'!$N$23=0,0,((IF(S381&lt;'1º Perfil de consumo'!$N$23,(-('1º Perfil de consumo'!$N$23/S381)),S381/'1º Perfil de consumo'!$N$23))))</f>
        <v>92.315206773038085</v>
      </c>
      <c r="U381" s="63">
        <f t="shared" si="0"/>
        <v>2.7694562031911425</v>
      </c>
      <c r="V381" s="63">
        <f t="shared" si="1"/>
        <v>3.7694562031911425</v>
      </c>
      <c r="W381" s="63">
        <f>IF(V381&lt;=0,'1º Perfil de consumo'!$N$16/V381,'1º Perfil de consumo'!$N$16*V381)</f>
        <v>4.7367505198830493</v>
      </c>
      <c r="X381" s="64">
        <f t="shared" si="2"/>
        <v>4.7367505198830493</v>
      </c>
      <c r="Y381" s="65">
        <f t="shared" si="3"/>
        <v>79.168197359327834</v>
      </c>
      <c r="Z381" s="62">
        <f>S381*'1º Perfil de consumo'!$N$9/'2º Calculadora de Banda (beta)'!Y381</f>
        <v>3580.9833930315854</v>
      </c>
      <c r="AA381" s="66">
        <f>Z381/'1º Perfil de consumo'!$N$9</f>
        <v>4.7367505198830493</v>
      </c>
    </row>
    <row r="382" spans="1:27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62">
        <v>376</v>
      </c>
      <c r="T382" s="63">
        <f>IF('1º Perfil de consumo'!$N$23=0,0,((IF(S382&lt;'1º Perfil de consumo'!$N$23,(-('1º Perfil de consumo'!$N$23/S382)),S382/'1º Perfil de consumo'!$N$23))))</f>
        <v>92.561380657766193</v>
      </c>
      <c r="U382" s="63">
        <f t="shared" si="0"/>
        <v>2.7768414197329858</v>
      </c>
      <c r="V382" s="63">
        <f t="shared" si="1"/>
        <v>3.7768414197329858</v>
      </c>
      <c r="W382" s="63">
        <f>IF(V382&lt;=0,'1º Perfil de consumo'!$N$16/V382,'1º Perfil de consumo'!$N$16*V382)</f>
        <v>4.7460308845851005</v>
      </c>
      <c r="X382" s="64">
        <f t="shared" si="2"/>
        <v>4.7460308845851005</v>
      </c>
      <c r="Y382" s="65">
        <f t="shared" si="3"/>
        <v>79.22409464743086</v>
      </c>
      <c r="Z382" s="62">
        <f>S382*'1º Perfil de consumo'!$N$9/'2º Calculadora de Banda (beta)'!Y382</f>
        <v>3587.9993487463357</v>
      </c>
      <c r="AA382" s="66">
        <f>Z382/'1º Perfil de consumo'!$N$9</f>
        <v>4.7460308845851005</v>
      </c>
    </row>
    <row r="383" spans="1:27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62">
        <v>377</v>
      </c>
      <c r="T383" s="63">
        <f>IF('1º Perfil de consumo'!$N$23=0,0,((IF(S383&lt;'1º Perfil de consumo'!$N$23,(-('1º Perfil de consumo'!$N$23/S383)),S383/'1º Perfil de consumo'!$N$23))))</f>
        <v>92.807554542494287</v>
      </c>
      <c r="U383" s="63">
        <f t="shared" si="0"/>
        <v>2.7842266362748287</v>
      </c>
      <c r="V383" s="63">
        <f t="shared" si="1"/>
        <v>3.7842266362748287</v>
      </c>
      <c r="W383" s="63">
        <f>IF(V383&lt;=0,'1º Perfil de consumo'!$N$16/V383,'1º Perfil de consumo'!$N$16*V383)</f>
        <v>4.7553112492871517</v>
      </c>
      <c r="X383" s="64">
        <f t="shared" si="2"/>
        <v>4.7553112492871517</v>
      </c>
      <c r="Y383" s="65">
        <f t="shared" si="3"/>
        <v>79.27977375960711</v>
      </c>
      <c r="Z383" s="62">
        <f>S383*'1º Perfil de consumo'!$N$9/'2º Calculadora de Banda (beta)'!Y383</f>
        <v>3595.0153044610865</v>
      </c>
      <c r="AA383" s="66">
        <f>Z383/'1º Perfil de consumo'!$N$9</f>
        <v>4.7553112492871517</v>
      </c>
    </row>
    <row r="384" spans="1:27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62">
        <v>378</v>
      </c>
      <c r="T384" s="63">
        <f>IF('1º Perfil de consumo'!$N$23=0,0,((IF(S384&lt;'1º Perfil de consumo'!$N$23,(-('1º Perfil de consumo'!$N$23/S384)),S384/'1º Perfil de consumo'!$N$23))))</f>
        <v>93.053728427222396</v>
      </c>
      <c r="U384" s="63">
        <f t="shared" si="0"/>
        <v>2.7916118528166716</v>
      </c>
      <c r="V384" s="63">
        <f t="shared" si="1"/>
        <v>3.7916118528166716</v>
      </c>
      <c r="W384" s="63">
        <f>IF(V384&lt;=0,'1º Perfil de consumo'!$N$16/V384,'1º Perfil de consumo'!$N$16*V384)</f>
        <v>4.7645916139892037</v>
      </c>
      <c r="X384" s="64">
        <f t="shared" si="2"/>
        <v>4.7645916139892037</v>
      </c>
      <c r="Y384" s="65">
        <f t="shared" si="3"/>
        <v>79.335235970731091</v>
      </c>
      <c r="Z384" s="62">
        <f>S384*'1º Perfil de consumo'!$N$9/'2º Calculadora de Banda (beta)'!Y384</f>
        <v>3602.0312601758383</v>
      </c>
      <c r="AA384" s="66">
        <f>Z384/'1º Perfil de consumo'!$N$9</f>
        <v>4.7645916139892037</v>
      </c>
    </row>
    <row r="385" spans="1:27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62">
        <v>379</v>
      </c>
      <c r="T385" s="63">
        <f>IF('1º Perfil de consumo'!$N$23=0,0,((IF(S385&lt;'1º Perfil de consumo'!$N$23,(-('1º Perfil de consumo'!$N$23/S385)),S385/'1º Perfil de consumo'!$N$23))))</f>
        <v>93.29990231195049</v>
      </c>
      <c r="U385" s="63">
        <f t="shared" si="0"/>
        <v>2.7989970693585144</v>
      </c>
      <c r="V385" s="63">
        <f t="shared" si="1"/>
        <v>3.7989970693585144</v>
      </c>
      <c r="W385" s="63">
        <f>IF(V385&lt;=0,'1º Perfil de consumo'!$N$16/V385,'1º Perfil de consumo'!$N$16*V385)</f>
        <v>4.7738719786912549</v>
      </c>
      <c r="X385" s="64">
        <f t="shared" si="2"/>
        <v>4.7738719786912549</v>
      </c>
      <c r="Y385" s="65">
        <f t="shared" si="3"/>
        <v>79.390482545764016</v>
      </c>
      <c r="Z385" s="62">
        <f>S385*'1º Perfil de consumo'!$N$9/'2º Calculadora de Banda (beta)'!Y385</f>
        <v>3609.0472158905886</v>
      </c>
      <c r="AA385" s="66">
        <f>Z385/'1º Perfil de consumo'!$N$9</f>
        <v>4.7738719786912549</v>
      </c>
    </row>
    <row r="386" spans="1:27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62">
        <v>380</v>
      </c>
      <c r="T386" s="63">
        <f>IF('1º Perfil de consumo'!$N$23=0,0,((IF(S386&lt;'1º Perfil de consumo'!$N$23,(-('1º Perfil de consumo'!$N$23/S386)),S386/'1º Perfil de consumo'!$N$23))))</f>
        <v>93.546076196678598</v>
      </c>
      <c r="U386" s="63">
        <f t="shared" si="0"/>
        <v>2.8063822859003578</v>
      </c>
      <c r="V386" s="63">
        <f t="shared" si="1"/>
        <v>3.8063822859003578</v>
      </c>
      <c r="W386" s="63">
        <f>IF(V386&lt;=0,'1º Perfil de consumo'!$N$16/V386,'1º Perfil de consumo'!$N$16*V386)</f>
        <v>4.7831523433933061</v>
      </c>
      <c r="X386" s="64">
        <f t="shared" si="2"/>
        <v>4.7831523433933061</v>
      </c>
      <c r="Y386" s="65">
        <f t="shared" si="3"/>
        <v>79.445514739849799</v>
      </c>
      <c r="Z386" s="62">
        <f>S386*'1º Perfil de consumo'!$N$9/'2º Calculadora de Banda (beta)'!Y386</f>
        <v>3616.0631716053394</v>
      </c>
      <c r="AA386" s="66">
        <f>Z386/'1º Perfil de consumo'!$N$9</f>
        <v>4.7831523433933061</v>
      </c>
    </row>
    <row r="387" spans="1:2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62">
        <v>381</v>
      </c>
      <c r="T387" s="63">
        <f>IF('1º Perfil de consumo'!$N$23=0,0,((IF(S387&lt;'1º Perfil de consumo'!$N$23,(-('1º Perfil de consumo'!$N$23/S387)),S387/'1º Perfil de consumo'!$N$23))))</f>
        <v>93.792250081406706</v>
      </c>
      <c r="U387" s="63">
        <f t="shared" si="0"/>
        <v>2.8137675024422011</v>
      </c>
      <c r="V387" s="63">
        <f t="shared" si="1"/>
        <v>3.8137675024422011</v>
      </c>
      <c r="W387" s="63">
        <f>IF(V387&lt;=0,'1º Perfil de consumo'!$N$16/V387,'1º Perfil de consumo'!$N$16*V387)</f>
        <v>4.7924327080953582</v>
      </c>
      <c r="X387" s="64">
        <f t="shared" si="2"/>
        <v>4.7924327080953582</v>
      </c>
      <c r="Y387" s="65">
        <f t="shared" si="3"/>
        <v>79.50033379841021</v>
      </c>
      <c r="Z387" s="62">
        <f>S387*'1º Perfil de consumo'!$N$9/'2º Calculadora de Banda (beta)'!Y387</f>
        <v>3623.0791273200912</v>
      </c>
      <c r="AA387" s="66">
        <f>Z387/'1º Perfil de consumo'!$N$9</f>
        <v>4.792432708095359</v>
      </c>
    </row>
    <row r="388" spans="1:27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62">
        <v>382</v>
      </c>
      <c r="T388" s="63">
        <f>IF('1º Perfil de consumo'!$N$23=0,0,((IF(S388&lt;'1º Perfil de consumo'!$N$23,(-('1º Perfil de consumo'!$N$23/S388)),S388/'1º Perfil de consumo'!$N$23))))</f>
        <v>94.0384239661348</v>
      </c>
      <c r="U388" s="63">
        <f t="shared" si="0"/>
        <v>2.821152718984044</v>
      </c>
      <c r="V388" s="63">
        <f t="shared" si="1"/>
        <v>3.821152718984044</v>
      </c>
      <c r="W388" s="63">
        <f>IF(V388&lt;=0,'1º Perfil de consumo'!$N$16/V388,'1º Perfil de consumo'!$N$16*V388)</f>
        <v>4.8017130727974093</v>
      </c>
      <c r="X388" s="64">
        <f t="shared" si="2"/>
        <v>4.8017130727974093</v>
      </c>
      <c r="Y388" s="65">
        <f t="shared" si="3"/>
        <v>79.554940957238884</v>
      </c>
      <c r="Z388" s="62">
        <f>S388*'1º Perfil de consumo'!$N$9/'2º Calculadora de Banda (beta)'!Y388</f>
        <v>3630.0950830348415</v>
      </c>
      <c r="AA388" s="66">
        <f>Z388/'1º Perfil de consumo'!$N$9</f>
        <v>4.8017130727974093</v>
      </c>
    </row>
    <row r="389" spans="1:27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62">
        <v>383</v>
      </c>
      <c r="T389" s="63">
        <f>IF('1º Perfil de consumo'!$N$23=0,0,((IF(S389&lt;'1º Perfil de consumo'!$N$23,(-('1º Perfil de consumo'!$N$23/S389)),S389/'1º Perfil de consumo'!$N$23))))</f>
        <v>94.284597850862909</v>
      </c>
      <c r="U389" s="63">
        <f t="shared" si="0"/>
        <v>2.8285379355258873</v>
      </c>
      <c r="V389" s="63">
        <f t="shared" si="1"/>
        <v>3.8285379355258873</v>
      </c>
      <c r="W389" s="63">
        <f>IF(V389&lt;=0,'1º Perfil de consumo'!$N$16/V389,'1º Perfil de consumo'!$N$16*V389)</f>
        <v>4.8109934374994614</v>
      </c>
      <c r="X389" s="64">
        <f t="shared" si="2"/>
        <v>4.8109934374994614</v>
      </c>
      <c r="Y389" s="65">
        <f t="shared" si="3"/>
        <v>79.609337442594025</v>
      </c>
      <c r="Z389" s="62">
        <f>S389*'1º Perfil de consumo'!$N$9/'2º Calculadora de Banda (beta)'!Y389</f>
        <v>3637.1110387495928</v>
      </c>
      <c r="AA389" s="66">
        <f>Z389/'1º Perfil de consumo'!$N$9</f>
        <v>4.8109934374994614</v>
      </c>
    </row>
    <row r="390" spans="1:27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62">
        <v>384</v>
      </c>
      <c r="T390" s="63">
        <f>IF('1º Perfil de consumo'!$N$23=0,0,((IF(S390&lt;'1º Perfil de consumo'!$N$23,(-('1º Perfil de consumo'!$N$23/S390)),S390/'1º Perfil de consumo'!$N$23))))</f>
        <v>94.530771735591003</v>
      </c>
      <c r="U390" s="63">
        <f t="shared" si="0"/>
        <v>2.8359231520677302</v>
      </c>
      <c r="V390" s="63">
        <f t="shared" si="1"/>
        <v>3.8359231520677302</v>
      </c>
      <c r="W390" s="63">
        <f>IF(V390&lt;=0,'1º Perfil de consumo'!$N$16/V390,'1º Perfil de consumo'!$N$16*V390)</f>
        <v>4.8202738022015126</v>
      </c>
      <c r="X390" s="64">
        <f t="shared" si="2"/>
        <v>4.8202738022015126</v>
      </c>
      <c r="Y390" s="65">
        <f t="shared" si="3"/>
        <v>79.663524471290359</v>
      </c>
      <c r="Z390" s="62">
        <f>S390*'1º Perfil de consumo'!$N$9/'2º Calculadora de Banda (beta)'!Y390</f>
        <v>3644.1269944643432</v>
      </c>
      <c r="AA390" s="66">
        <f>Z390/'1º Perfil de consumo'!$N$9</f>
        <v>4.8202738022015117</v>
      </c>
    </row>
    <row r="391" spans="1:27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62">
        <v>385</v>
      </c>
      <c r="T391" s="63">
        <f>IF('1º Perfil de consumo'!$N$23=0,0,((IF(S391&lt;'1º Perfil de consumo'!$N$23,(-('1º Perfil de consumo'!$N$23/S391)),S391/'1º Perfil de consumo'!$N$23))))</f>
        <v>94.776945620319111</v>
      </c>
      <c r="U391" s="63">
        <f t="shared" si="0"/>
        <v>2.843308368609573</v>
      </c>
      <c r="V391" s="63">
        <f t="shared" si="1"/>
        <v>3.843308368609573</v>
      </c>
      <c r="W391" s="63">
        <f>IF(V391&lt;=0,'1º Perfil de consumo'!$N$16/V391,'1º Perfil de consumo'!$N$16*V391)</f>
        <v>4.8295541669035638</v>
      </c>
      <c r="X391" s="64">
        <f t="shared" si="2"/>
        <v>4.8295541669035638</v>
      </c>
      <c r="Y391" s="65">
        <f t="shared" si="3"/>
        <v>79.717503250789747</v>
      </c>
      <c r="Z391" s="62">
        <f>S391*'1º Perfil de consumo'!$N$9/'2º Calculadora de Banda (beta)'!Y391</f>
        <v>3651.142950179094</v>
      </c>
      <c r="AA391" s="66">
        <f>Z391/'1º Perfil de consumo'!$N$9</f>
        <v>4.8295541669035638</v>
      </c>
    </row>
    <row r="392" spans="1:27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62">
        <v>386</v>
      </c>
      <c r="T392" s="63">
        <f>IF('1º Perfil de consumo'!$N$23=0,0,((IF(S392&lt;'1º Perfil de consumo'!$N$23,(-('1º Perfil de consumo'!$N$23/S392)),S392/'1º Perfil de consumo'!$N$23))))</f>
        <v>95.023119505047205</v>
      </c>
      <c r="U392" s="63">
        <f t="shared" si="0"/>
        <v>2.8506935851514159</v>
      </c>
      <c r="V392" s="63">
        <f t="shared" si="1"/>
        <v>3.8506935851514159</v>
      </c>
      <c r="W392" s="63">
        <f>IF(V392&lt;=0,'1º Perfil de consumo'!$N$16/V392,'1º Perfil de consumo'!$N$16*V392)</f>
        <v>4.8388345316056149</v>
      </c>
      <c r="X392" s="64">
        <f t="shared" si="2"/>
        <v>4.8388345316056149</v>
      </c>
      <c r="Y392" s="65">
        <f t="shared" si="3"/>
        <v>79.771274979290936</v>
      </c>
      <c r="Z392" s="62">
        <f>S392*'1º Perfil de consumo'!$N$9/'2º Calculadora de Banda (beta)'!Y392</f>
        <v>3658.1589058938453</v>
      </c>
      <c r="AA392" s="66">
        <f>Z392/'1º Perfil de consumo'!$N$9</f>
        <v>4.8388345316056158</v>
      </c>
    </row>
    <row r="393" spans="1:27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62">
        <v>387</v>
      </c>
      <c r="T393" s="63">
        <f>IF('1º Perfil de consumo'!$N$23=0,0,((IF(S393&lt;'1º Perfil de consumo'!$N$23,(-('1º Perfil de consumo'!$N$23/S393)),S393/'1º Perfil de consumo'!$N$23))))</f>
        <v>95.269293389775314</v>
      </c>
      <c r="U393" s="63">
        <f t="shared" si="0"/>
        <v>2.8580788016932592</v>
      </c>
      <c r="V393" s="63">
        <f t="shared" si="1"/>
        <v>3.8580788016932592</v>
      </c>
      <c r="W393" s="63">
        <f>IF(V393&lt;=0,'1º Perfil de consumo'!$N$16/V393,'1º Perfil de consumo'!$N$16*V393)</f>
        <v>4.848114896307667</v>
      </c>
      <c r="X393" s="64">
        <f t="shared" si="2"/>
        <v>4.848114896307667</v>
      </c>
      <c r="Y393" s="65">
        <f t="shared" si="3"/>
        <v>79.824840845818215</v>
      </c>
      <c r="Z393" s="62">
        <f>S393*'1º Perfil de consumo'!$N$9/'2º Calculadora de Banda (beta)'!Y393</f>
        <v>3665.1748616085961</v>
      </c>
      <c r="AA393" s="66">
        <f>Z393/'1º Perfil de consumo'!$N$9</f>
        <v>4.848114896307667</v>
      </c>
    </row>
    <row r="394" spans="1:27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62">
        <v>388</v>
      </c>
      <c r="T394" s="63">
        <f>IF('1º Perfil de consumo'!$N$23=0,0,((IF(S394&lt;'1º Perfil de consumo'!$N$23,(-('1º Perfil de consumo'!$N$23/S394)),S394/'1º Perfil de consumo'!$N$23))))</f>
        <v>95.515467274503408</v>
      </c>
      <c r="U394" s="63">
        <f t="shared" si="0"/>
        <v>2.8654640182351021</v>
      </c>
      <c r="V394" s="63">
        <f t="shared" si="1"/>
        <v>3.8654640182351021</v>
      </c>
      <c r="W394" s="63">
        <f>IF(V394&lt;=0,'1º Perfil de consumo'!$N$16/V394,'1º Perfil de consumo'!$N$16*V394)</f>
        <v>4.8573952610097182</v>
      </c>
      <c r="X394" s="64">
        <f t="shared" si="2"/>
        <v>4.8573952610097182</v>
      </c>
      <c r="Y394" s="65">
        <f t="shared" si="3"/>
        <v>79.878202030309041</v>
      </c>
      <c r="Z394" s="62">
        <f>S394*'1º Perfil de consumo'!$N$9/'2º Calculadora de Banda (beta)'!Y394</f>
        <v>3672.1908173233469</v>
      </c>
      <c r="AA394" s="66">
        <f>Z394/'1º Perfil de consumo'!$N$9</f>
        <v>4.8573952610097182</v>
      </c>
    </row>
    <row r="395" spans="1:27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62">
        <v>389</v>
      </c>
      <c r="T395" s="63">
        <f>IF('1º Perfil de consumo'!$N$23=0,0,((IF(S395&lt;'1º Perfil de consumo'!$N$23,(-('1º Perfil de consumo'!$N$23/S395)),S395/'1º Perfil de consumo'!$N$23))))</f>
        <v>95.761641159231516</v>
      </c>
      <c r="U395" s="63">
        <f t="shared" si="0"/>
        <v>2.8728492347769454</v>
      </c>
      <c r="V395" s="63">
        <f t="shared" si="1"/>
        <v>3.8728492347769454</v>
      </c>
      <c r="W395" s="63">
        <f>IF(V395&lt;=0,'1º Perfil de consumo'!$N$16/V395,'1º Perfil de consumo'!$N$16*V395)</f>
        <v>4.8666756257117694</v>
      </c>
      <c r="X395" s="64">
        <f t="shared" si="2"/>
        <v>4.8666756257117694</v>
      </c>
      <c r="Y395" s="65">
        <f t="shared" si="3"/>
        <v>79.931359703700679</v>
      </c>
      <c r="Z395" s="62">
        <f>S395*'1º Perfil de consumo'!$N$9/'2º Calculadora de Banda (beta)'!Y395</f>
        <v>3679.2067730380977</v>
      </c>
      <c r="AA395" s="66">
        <f>Z395/'1º Perfil de consumo'!$N$9</f>
        <v>4.8666756257117694</v>
      </c>
    </row>
    <row r="396" spans="1:27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62">
        <v>390</v>
      </c>
      <c r="T396" s="63">
        <f>IF('1º Perfil de consumo'!$N$23=0,0,((IF(S396&lt;'1º Perfil de consumo'!$N$23,(-('1º Perfil de consumo'!$N$23/S396)),S396/'1º Perfil de consumo'!$N$23))))</f>
        <v>96.00781504395961</v>
      </c>
      <c r="U396" s="63">
        <f t="shared" si="0"/>
        <v>2.8802344513187883</v>
      </c>
      <c r="V396" s="63">
        <f t="shared" si="1"/>
        <v>3.8802344513187883</v>
      </c>
      <c r="W396" s="63">
        <f>IF(V396&lt;=0,'1º Perfil de consumo'!$N$16/V396,'1º Perfil de consumo'!$N$16*V396)</f>
        <v>4.8759559904138206</v>
      </c>
      <c r="X396" s="64">
        <f t="shared" si="2"/>
        <v>4.8759559904138206</v>
      </c>
      <c r="Y396" s="65">
        <f t="shared" si="3"/>
        <v>79.984315028015843</v>
      </c>
      <c r="Z396" s="62">
        <f>S396*'1º Perfil de consumo'!$N$9/'2º Calculadora de Banda (beta)'!Y396</f>
        <v>3686.2227287528481</v>
      </c>
      <c r="AA396" s="66">
        <f>Z396/'1º Perfil de consumo'!$N$9</f>
        <v>4.8759559904138206</v>
      </c>
    </row>
    <row r="397" spans="1:2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62">
        <v>391</v>
      </c>
      <c r="T397" s="63">
        <f>IF('1º Perfil de consumo'!$N$23=0,0,((IF(S397&lt;'1º Perfil de consumo'!$N$23,(-('1º Perfil de consumo'!$N$23/S397)),S397/'1º Perfil de consumo'!$N$23))))</f>
        <v>96.253988928687718</v>
      </c>
      <c r="U397" s="63">
        <f t="shared" si="0"/>
        <v>2.8876196678606316</v>
      </c>
      <c r="V397" s="63">
        <f t="shared" si="1"/>
        <v>3.8876196678606316</v>
      </c>
      <c r="W397" s="63">
        <f>IF(V397&lt;=0,'1º Perfil de consumo'!$N$16/V397,'1º Perfil de consumo'!$N$16*V397)</f>
        <v>4.8852363551158726</v>
      </c>
      <c r="X397" s="64">
        <f t="shared" si="2"/>
        <v>4.8852363551158726</v>
      </c>
      <c r="Y397" s="65">
        <f t="shared" si="3"/>
        <v>80.037069156447373</v>
      </c>
      <c r="Z397" s="62">
        <f>S397*'1º Perfil de consumo'!$N$9/'2º Calculadora de Banda (beta)'!Y397</f>
        <v>3693.2386844675998</v>
      </c>
      <c r="AA397" s="66">
        <f>Z397/'1º Perfil de consumo'!$N$9</f>
        <v>4.8852363551158726</v>
      </c>
    </row>
    <row r="398" spans="1:27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62">
        <v>392</v>
      </c>
      <c r="T398" s="63">
        <f>IF('1º Perfil de consumo'!$N$23=0,0,((IF(S398&lt;'1º Perfil de consumo'!$N$23,(-('1º Perfil de consumo'!$N$23/S398)),S398/'1º Perfil de consumo'!$N$23))))</f>
        <v>96.500162813415812</v>
      </c>
      <c r="U398" s="63">
        <f t="shared" si="0"/>
        <v>2.8950048844024741</v>
      </c>
      <c r="V398" s="63">
        <f t="shared" si="1"/>
        <v>3.8950048844024741</v>
      </c>
      <c r="W398" s="63">
        <f>IF(V398&lt;=0,'1º Perfil de consumo'!$N$16/V398,'1º Perfil de consumo'!$N$16*V398)</f>
        <v>4.8945167198179238</v>
      </c>
      <c r="X398" s="64">
        <f t="shared" si="2"/>
        <v>4.8945167198179238</v>
      </c>
      <c r="Y398" s="65">
        <f t="shared" si="3"/>
        <v>80.089623233442012</v>
      </c>
      <c r="Z398" s="62">
        <f>S398*'1º Perfil de consumo'!$N$9/'2º Calculadora de Banda (beta)'!Y398</f>
        <v>3700.2546401823506</v>
      </c>
      <c r="AA398" s="66">
        <f>Z398/'1º Perfil de consumo'!$N$9</f>
        <v>4.8945167198179238</v>
      </c>
    </row>
    <row r="399" spans="1:27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62">
        <v>393</v>
      </c>
      <c r="T399" s="63">
        <f>IF('1º Perfil de consumo'!$N$23=0,0,((IF(S399&lt;'1º Perfil de consumo'!$N$23,(-('1º Perfil de consumo'!$N$23/S399)),S399/'1º Perfil de consumo'!$N$23))))</f>
        <v>96.746336698143921</v>
      </c>
      <c r="U399" s="63">
        <f t="shared" si="0"/>
        <v>2.9023901009443174</v>
      </c>
      <c r="V399" s="63">
        <f t="shared" si="1"/>
        <v>3.9023901009443174</v>
      </c>
      <c r="W399" s="63">
        <f>IF(V399&lt;=0,'1º Perfil de consumo'!$N$16/V399,'1º Perfil de consumo'!$N$16*V399)</f>
        <v>4.903797084519975</v>
      </c>
      <c r="X399" s="64">
        <f t="shared" si="2"/>
        <v>4.903797084519975</v>
      </c>
      <c r="Y399" s="65">
        <f t="shared" si="3"/>
        <v>80.141978394783067</v>
      </c>
      <c r="Z399" s="62">
        <f>S399*'1º Perfil de consumo'!$N$9/'2º Calculadora de Banda (beta)'!Y399</f>
        <v>3707.270595897101</v>
      </c>
      <c r="AA399" s="66">
        <f>Z399/'1º Perfil de consumo'!$N$9</f>
        <v>4.903797084519975</v>
      </c>
    </row>
    <row r="400" spans="1:27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62">
        <v>394</v>
      </c>
      <c r="T400" s="63">
        <f>IF('1º Perfil de consumo'!$N$23=0,0,((IF(S400&lt;'1º Perfil de consumo'!$N$23,(-('1º Perfil de consumo'!$N$23/S400)),S400/'1º Perfil de consumo'!$N$23))))</f>
        <v>96.992510582872015</v>
      </c>
      <c r="U400" s="63">
        <f t="shared" si="0"/>
        <v>2.9097753174861603</v>
      </c>
      <c r="V400" s="63">
        <f t="shared" si="1"/>
        <v>3.9097753174861603</v>
      </c>
      <c r="W400" s="63">
        <f>IF(V400&lt;=0,'1º Perfil de consumo'!$N$16/V400,'1º Perfil de consumo'!$N$16*V400)</f>
        <v>4.9130774492220262</v>
      </c>
      <c r="X400" s="64">
        <f t="shared" si="2"/>
        <v>4.9130774492220262</v>
      </c>
      <c r="Y400" s="65">
        <f t="shared" si="3"/>
        <v>80.19413576767225</v>
      </c>
      <c r="Z400" s="62">
        <f>S400*'1º Perfil de consumo'!$N$9/'2º Calculadora de Banda (beta)'!Y400</f>
        <v>3714.2865516118513</v>
      </c>
      <c r="AA400" s="66">
        <f>Z400/'1º Perfil de consumo'!$N$9</f>
        <v>4.9130774492220253</v>
      </c>
    </row>
    <row r="401" spans="1:27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62">
        <v>395</v>
      </c>
      <c r="T401" s="63">
        <f>IF('1º Perfil de consumo'!$N$23=0,0,((IF(S401&lt;'1º Perfil de consumo'!$N$23,(-('1º Perfil de consumo'!$N$23/S401)),S401/'1º Perfil de consumo'!$N$23))))</f>
        <v>97.238684467600123</v>
      </c>
      <c r="U401" s="63">
        <f t="shared" si="0"/>
        <v>2.9171605340280036</v>
      </c>
      <c r="V401" s="63">
        <f t="shared" si="1"/>
        <v>3.9171605340280036</v>
      </c>
      <c r="W401" s="63">
        <f>IF(V401&lt;=0,'1º Perfil de consumo'!$N$16/V401,'1º Perfil de consumo'!$N$16*V401)</f>
        <v>4.9223578139240782</v>
      </c>
      <c r="X401" s="64">
        <f t="shared" si="2"/>
        <v>4.9223578139240782</v>
      </c>
      <c r="Y401" s="65">
        <f t="shared" si="3"/>
        <v>80.246096470810613</v>
      </c>
      <c r="Z401" s="62">
        <f>S401*'1º Perfil de consumo'!$N$9/'2º Calculadora de Banda (beta)'!Y401</f>
        <v>3721.3025073266031</v>
      </c>
      <c r="AA401" s="66">
        <f>Z401/'1º Perfil de consumo'!$N$9</f>
        <v>4.9223578139240782</v>
      </c>
    </row>
    <row r="402" spans="1:27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62">
        <v>396</v>
      </c>
      <c r="T402" s="63">
        <f>IF('1º Perfil de consumo'!$N$23=0,0,((IF(S402&lt;'1º Perfil de consumo'!$N$23,(-('1º Perfil de consumo'!$N$23/S402)),S402/'1º Perfil de consumo'!$N$23))))</f>
        <v>97.484858352328217</v>
      </c>
      <c r="U402" s="63">
        <f t="shared" si="0"/>
        <v>2.9245457505698464</v>
      </c>
      <c r="V402" s="63">
        <f t="shared" si="1"/>
        <v>3.9245457505698464</v>
      </c>
      <c r="W402" s="63">
        <f>IF(V402&lt;=0,'1º Perfil de consumo'!$N$16/V402,'1º Perfil de consumo'!$N$16*V402)</f>
        <v>4.9316381786261294</v>
      </c>
      <c r="X402" s="64">
        <f t="shared" si="2"/>
        <v>4.9316381786261294</v>
      </c>
      <c r="Y402" s="65">
        <f t="shared" si="3"/>
        <v>80.297861614478549</v>
      </c>
      <c r="Z402" s="62">
        <f>S402*'1º Perfil de consumo'!$N$9/'2º Calculadora de Banda (beta)'!Y402</f>
        <v>3728.3184630413539</v>
      </c>
      <c r="AA402" s="66">
        <f>Z402/'1º Perfil de consumo'!$N$9</f>
        <v>4.9316381786261294</v>
      </c>
    </row>
    <row r="403" spans="1:27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62">
        <v>397</v>
      </c>
      <c r="T403" s="63">
        <f>IF('1º Perfil de consumo'!$N$23=0,0,((IF(S403&lt;'1º Perfil de consumo'!$N$23,(-('1º Perfil de consumo'!$N$23/S403)),S403/'1º Perfil de consumo'!$N$23))))</f>
        <v>97.731032237056326</v>
      </c>
      <c r="U403" s="63">
        <f t="shared" si="0"/>
        <v>2.9319309671116898</v>
      </c>
      <c r="V403" s="63">
        <f t="shared" si="1"/>
        <v>3.9319309671116898</v>
      </c>
      <c r="W403" s="63">
        <f>IF(V403&lt;=0,'1º Perfil de consumo'!$N$16/V403,'1º Perfil de consumo'!$N$16*V403)</f>
        <v>4.9409185433281815</v>
      </c>
      <c r="X403" s="64">
        <f t="shared" si="2"/>
        <v>4.9409185433281815</v>
      </c>
      <c r="Y403" s="65">
        <f t="shared" si="3"/>
        <v>80.349432300614794</v>
      </c>
      <c r="Z403" s="62">
        <f>S403*'1º Perfil de consumo'!$N$9/'2º Calculadora de Banda (beta)'!Y403</f>
        <v>3735.3344187561056</v>
      </c>
      <c r="AA403" s="66">
        <f>Z403/'1º Perfil de consumo'!$N$9</f>
        <v>4.9409185433281824</v>
      </c>
    </row>
    <row r="404" spans="1:27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62">
        <v>398</v>
      </c>
      <c r="T404" s="63">
        <f>IF('1º Perfil de consumo'!$N$23=0,0,((IF(S404&lt;'1º Perfil de consumo'!$N$23,(-('1º Perfil de consumo'!$N$23/S404)),S404/'1º Perfil de consumo'!$N$23))))</f>
        <v>97.97720612178442</v>
      </c>
      <c r="U404" s="63">
        <f t="shared" si="0"/>
        <v>2.9393161836535326</v>
      </c>
      <c r="V404" s="63">
        <f t="shared" si="1"/>
        <v>3.9393161836535326</v>
      </c>
      <c r="W404" s="63">
        <f>IF(V404&lt;=0,'1º Perfil de consumo'!$N$16/V404,'1º Perfil de consumo'!$N$16*V404)</f>
        <v>4.9501989080302327</v>
      </c>
      <c r="X404" s="64">
        <f t="shared" si="2"/>
        <v>4.9501989080302327</v>
      </c>
      <c r="Y404" s="65">
        <f t="shared" si="3"/>
        <v>80.400809622894712</v>
      </c>
      <c r="Z404" s="62">
        <f>S404*'1º Perfil de consumo'!$N$9/'2º Calculadora de Banda (beta)'!Y404</f>
        <v>3742.3503744708555</v>
      </c>
      <c r="AA404" s="66">
        <f>Z404/'1º Perfil de consumo'!$N$9</f>
        <v>4.9501989080302318</v>
      </c>
    </row>
    <row r="405" spans="1:27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62">
        <v>399</v>
      </c>
      <c r="T405" s="63">
        <f>IF('1º Perfil de consumo'!$N$23=0,0,((IF(S405&lt;'1º Perfil de consumo'!$N$23,(-('1º Perfil de consumo'!$N$23/S405)),S405/'1º Perfil de consumo'!$N$23))))</f>
        <v>98.223380006512528</v>
      </c>
      <c r="U405" s="63">
        <f t="shared" si="0"/>
        <v>2.9467014001953755</v>
      </c>
      <c r="V405" s="63">
        <f t="shared" si="1"/>
        <v>3.9467014001953755</v>
      </c>
      <c r="W405" s="63">
        <f>IF(V405&lt;=0,'1º Perfil de consumo'!$N$16/V405,'1º Perfil de consumo'!$N$16*V405)</f>
        <v>4.9594792727322838</v>
      </c>
      <c r="X405" s="64">
        <f t="shared" si="2"/>
        <v>4.9594792727322838</v>
      </c>
      <c r="Y405" s="65">
        <f t="shared" si="3"/>
        <v>80.451994666807494</v>
      </c>
      <c r="Z405" s="62">
        <f>S405*'1º Perfil de consumo'!$N$9/'2º Calculadora de Banda (beta)'!Y405</f>
        <v>3749.3663301856063</v>
      </c>
      <c r="AA405" s="66">
        <f>Z405/'1º Perfil de consumo'!$N$9</f>
        <v>4.9594792727322838</v>
      </c>
    </row>
    <row r="406" spans="1:27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62">
        <v>400</v>
      </c>
      <c r="T406" s="63">
        <f>IF('1º Perfil de consumo'!$N$23=0,0,((IF(S406&lt;'1º Perfil de consumo'!$N$23,(-('1º Perfil de consumo'!$N$23/S406)),S406/'1º Perfil de consumo'!$N$23))))</f>
        <v>98.469553891240636</v>
      </c>
      <c r="U406" s="63">
        <f t="shared" si="0"/>
        <v>2.9540866167372188</v>
      </c>
      <c r="V406" s="63">
        <f t="shared" si="1"/>
        <v>3.9540866167372188</v>
      </c>
      <c r="W406" s="63">
        <f>IF(V406&lt;=0,'1º Perfil de consumo'!$N$16/V406,'1º Perfil de consumo'!$N$16*V406)</f>
        <v>4.968759637434335</v>
      </c>
      <c r="X406" s="64">
        <f t="shared" si="2"/>
        <v>4.968759637434335</v>
      </c>
      <c r="Y406" s="65">
        <f t="shared" si="3"/>
        <v>80.502988509732717</v>
      </c>
      <c r="Z406" s="62">
        <f>S406*'1º Perfil de consumo'!$N$9/'2º Calculadora de Banda (beta)'!Y406</f>
        <v>3756.3822859003576</v>
      </c>
      <c r="AA406" s="66">
        <f>Z406/'1º Perfil de consumo'!$N$9</f>
        <v>4.968759637434335</v>
      </c>
    </row>
    <row r="407" spans="1:2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62">
        <v>401</v>
      </c>
      <c r="T407" s="63">
        <f>IF('1º Perfil de consumo'!$N$23=0,0,((IF(S407&lt;'1º Perfil de consumo'!$N$23,(-('1º Perfil de consumo'!$N$23/S407)),S407/'1º Perfil de consumo'!$N$23))))</f>
        <v>98.71572777596873</v>
      </c>
      <c r="U407" s="63">
        <f t="shared" si="0"/>
        <v>2.9614718332790617</v>
      </c>
      <c r="V407" s="63">
        <f t="shared" si="1"/>
        <v>3.9614718332790617</v>
      </c>
      <c r="W407" s="63">
        <f>IF(V407&lt;=0,'1º Perfil de consumo'!$N$16/V407,'1º Perfil de consumo'!$N$16*V407)</f>
        <v>4.9780400021363871</v>
      </c>
      <c r="X407" s="64">
        <f t="shared" si="2"/>
        <v>4.9780400021363871</v>
      </c>
      <c r="Y407" s="65">
        <f t="shared" si="3"/>
        <v>80.553792221015883</v>
      </c>
      <c r="Z407" s="62">
        <f>S407*'1º Perfil de consumo'!$N$9/'2º Calculadora de Banda (beta)'!Y407</f>
        <v>3763.3982416151089</v>
      </c>
      <c r="AA407" s="66">
        <f>Z407/'1º Perfil de consumo'!$N$9</f>
        <v>4.9780400021363871</v>
      </c>
    </row>
    <row r="408" spans="1:27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62">
        <v>402</v>
      </c>
      <c r="T408" s="63">
        <f>IF('1º Perfil de consumo'!$N$23=0,0,((IF(S408&lt;'1º Perfil de consumo'!$N$23,(-('1º Perfil de consumo'!$N$23/S408)),S408/'1º Perfil de consumo'!$N$23))))</f>
        <v>98.961901660696839</v>
      </c>
      <c r="U408" s="63">
        <f t="shared" si="0"/>
        <v>2.968857049820905</v>
      </c>
      <c r="V408" s="63">
        <f t="shared" si="1"/>
        <v>3.968857049820905</v>
      </c>
      <c r="W408" s="63">
        <f>IF(V408&lt;=0,'1º Perfil de consumo'!$N$16/V408,'1º Perfil de consumo'!$N$16*V408)</f>
        <v>4.9873203668384383</v>
      </c>
      <c r="X408" s="64">
        <f t="shared" si="2"/>
        <v>4.9873203668384383</v>
      </c>
      <c r="Y408" s="65">
        <f t="shared" si="3"/>
        <v>80.604406862043191</v>
      </c>
      <c r="Z408" s="62">
        <f>S408*'1º Perfil de consumo'!$N$9/'2º Calculadora de Banda (beta)'!Y408</f>
        <v>3770.4141973298597</v>
      </c>
      <c r="AA408" s="66">
        <f>Z408/'1º Perfil de consumo'!$N$9</f>
        <v>4.9873203668384392</v>
      </c>
    </row>
    <row r="409" spans="1:27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62">
        <v>403</v>
      </c>
      <c r="T409" s="63">
        <f>IF('1º Perfil de consumo'!$N$23=0,0,((IF(S409&lt;'1º Perfil de consumo'!$N$23,(-('1º Perfil de consumo'!$N$23/S409)),S409/'1º Perfil de consumo'!$N$23))))</f>
        <v>99.208075545424933</v>
      </c>
      <c r="U409" s="63">
        <f t="shared" si="0"/>
        <v>2.9762422663627479</v>
      </c>
      <c r="V409" s="63">
        <f t="shared" si="1"/>
        <v>3.9762422663627479</v>
      </c>
      <c r="W409" s="63">
        <f>IF(V409&lt;=0,'1º Perfil de consumo'!$N$16/V409,'1º Perfil de consumo'!$N$16*V409)</f>
        <v>4.9966007315404894</v>
      </c>
      <c r="X409" s="64">
        <f t="shared" si="2"/>
        <v>4.9966007315404894</v>
      </c>
      <c r="Y409" s="65">
        <f t="shared" si="3"/>
        <v>80.654833486315425</v>
      </c>
      <c r="Z409" s="62">
        <f>S409*'1º Perfil de consumo'!$N$9/'2º Calculadora de Banda (beta)'!Y409</f>
        <v>3777.4301530446101</v>
      </c>
      <c r="AA409" s="66">
        <f>Z409/'1º Perfil de consumo'!$N$9</f>
        <v>4.9966007315404894</v>
      </c>
    </row>
    <row r="410" spans="1:27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62">
        <v>404</v>
      </c>
      <c r="T410" s="63">
        <f>IF('1º Perfil de consumo'!$N$23=0,0,((IF(S410&lt;'1º Perfil de consumo'!$N$23,(-('1º Perfil de consumo'!$N$23/S410)),S410/'1º Perfil de consumo'!$N$23))))</f>
        <v>99.454249430153041</v>
      </c>
      <c r="U410" s="63">
        <f t="shared" si="0"/>
        <v>2.9836274829045912</v>
      </c>
      <c r="V410" s="63">
        <f t="shared" si="1"/>
        <v>3.9836274829045912</v>
      </c>
      <c r="W410" s="63">
        <f>IF(V410&lt;=0,'1º Perfil de consumo'!$N$16/V410,'1º Perfil de consumo'!$N$16*V410)</f>
        <v>5.0058810962425415</v>
      </c>
      <c r="X410" s="64">
        <f t="shared" si="2"/>
        <v>5.0058810962425415</v>
      </c>
      <c r="Y410" s="65">
        <f t="shared" si="3"/>
        <v>80.705073139521019</v>
      </c>
      <c r="Z410" s="62">
        <f>S410*'1º Perfil de consumo'!$N$9/'2º Calculadora de Banda (beta)'!Y410</f>
        <v>3784.4461087593618</v>
      </c>
      <c r="AA410" s="66">
        <f>Z410/'1º Perfil de consumo'!$N$9</f>
        <v>5.0058810962425424</v>
      </c>
    </row>
    <row r="411" spans="1:27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62">
        <v>405</v>
      </c>
      <c r="T411" s="63">
        <f>IF('1º Perfil de consumo'!$N$23=0,0,((IF(S411&lt;'1º Perfil de consumo'!$N$23,(-('1º Perfil de consumo'!$N$23/S411)),S411/'1º Perfil de consumo'!$N$23))))</f>
        <v>99.700423314881135</v>
      </c>
      <c r="U411" s="63">
        <f t="shared" si="0"/>
        <v>2.9910126994464341</v>
      </c>
      <c r="V411" s="63">
        <f t="shared" si="1"/>
        <v>3.9910126994464341</v>
      </c>
      <c r="W411" s="63">
        <f>IF(V411&lt;=0,'1º Perfil de consumo'!$N$16/V411,'1º Perfil de consumo'!$N$16*V411)</f>
        <v>5.0151614609445927</v>
      </c>
      <c r="X411" s="64">
        <f t="shared" si="2"/>
        <v>5.0151614609445927</v>
      </c>
      <c r="Y411" s="65">
        <f t="shared" si="3"/>
        <v>80.755126859608481</v>
      </c>
      <c r="Z411" s="62">
        <f>S411*'1º Perfil de consumo'!$N$9/'2º Calculadora de Banda (beta)'!Y411</f>
        <v>3791.4620644741121</v>
      </c>
      <c r="AA411" s="66">
        <f>Z411/'1º Perfil de consumo'!$N$9</f>
        <v>5.0151614609445927</v>
      </c>
    </row>
    <row r="412" spans="1:27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62">
        <v>406</v>
      </c>
      <c r="T412" s="63">
        <f>IF('1º Perfil de consumo'!$N$23=0,0,((IF(S412&lt;'1º Perfil de consumo'!$N$23,(-('1º Perfil de consumo'!$N$23/S412)),S412/'1º Perfil de consumo'!$N$23))))</f>
        <v>99.946597199609243</v>
      </c>
      <c r="U412" s="63">
        <f t="shared" si="0"/>
        <v>2.998397915988277</v>
      </c>
      <c r="V412" s="63">
        <f t="shared" si="1"/>
        <v>3.998397915988277</v>
      </c>
      <c r="W412" s="63">
        <f>IF(V412&lt;=0,'1º Perfil de consumo'!$N$16/V412,'1º Perfil de consumo'!$N$16*V412)</f>
        <v>5.0244418256466439</v>
      </c>
      <c r="X412" s="64">
        <f t="shared" si="2"/>
        <v>5.0244418256466439</v>
      </c>
      <c r="Y412" s="65">
        <f t="shared" si="3"/>
        <v>80.804995676857686</v>
      </c>
      <c r="Z412" s="62">
        <f>S412*'1º Perfil de consumo'!$N$9/'2º Calculadora de Banda (beta)'!Y412</f>
        <v>3798.478020188863</v>
      </c>
      <c r="AA412" s="66">
        <f>Z412/'1º Perfil de consumo'!$N$9</f>
        <v>5.0244418256466439</v>
      </c>
    </row>
    <row r="413" spans="1:27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62">
        <v>407</v>
      </c>
      <c r="T413" s="63">
        <f>IF('1º Perfil de consumo'!$N$23=0,0,((IF(S413&lt;'1º Perfil de consumo'!$N$23,(-('1º Perfil de consumo'!$N$23/S413)),S413/'1º Perfil de consumo'!$N$23))))</f>
        <v>100.19277108433734</v>
      </c>
      <c r="U413" s="63">
        <f t="shared" si="0"/>
        <v>3.0057831325301199</v>
      </c>
      <c r="V413" s="63">
        <f t="shared" si="1"/>
        <v>4.0057831325301194</v>
      </c>
      <c r="W413" s="63">
        <f>IF(V413&lt;=0,'1º Perfil de consumo'!$N$16/V413,'1º Perfil de consumo'!$N$16*V413)</f>
        <v>5.0337221903486951</v>
      </c>
      <c r="X413" s="64">
        <f t="shared" si="2"/>
        <v>5.0337221903486951</v>
      </c>
      <c r="Y413" s="65">
        <f t="shared" si="3"/>
        <v>80.854680613950677</v>
      </c>
      <c r="Z413" s="62">
        <f>S413*'1º Perfil de consumo'!$N$9/'2º Calculadora de Banda (beta)'!Y413</f>
        <v>3805.4939759036138</v>
      </c>
      <c r="AA413" s="66">
        <f>Z413/'1º Perfil de consumo'!$N$9</f>
        <v>5.0337221903486951</v>
      </c>
    </row>
    <row r="414" spans="1:27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62">
        <v>408</v>
      </c>
      <c r="T414" s="63">
        <f>IF('1º Perfil de consumo'!$N$23=0,0,((IF(S414&lt;'1º Perfil de consumo'!$N$23,(-('1º Perfil de consumo'!$N$23/S414)),S414/'1º Perfil de consumo'!$N$23))))</f>
        <v>100.43894496906545</v>
      </c>
      <c r="U414" s="63">
        <f t="shared" si="0"/>
        <v>3.0131683490719632</v>
      </c>
      <c r="V414" s="63">
        <f t="shared" si="1"/>
        <v>4.0131683490719627</v>
      </c>
      <c r="W414" s="63">
        <f>IF(V414&lt;=0,'1º Perfil de consumo'!$N$16/V414,'1º Perfil de consumo'!$N$16*V414)</f>
        <v>5.0430025550507462</v>
      </c>
      <c r="X414" s="64">
        <f t="shared" si="2"/>
        <v>5.0430025550507462</v>
      </c>
      <c r="Y414" s="65">
        <f t="shared" si="3"/>
        <v>80.90418268604158</v>
      </c>
      <c r="Z414" s="62">
        <f>S414*'1º Perfil de consumo'!$N$9/'2º Calculadora de Banda (beta)'!Y414</f>
        <v>3812.5099316183637</v>
      </c>
      <c r="AA414" s="66">
        <f>Z414/'1º Perfil de consumo'!$N$9</f>
        <v>5.0430025550507454</v>
      </c>
    </row>
    <row r="415" spans="1:27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62">
        <v>409</v>
      </c>
      <c r="T415" s="63">
        <f>IF('1º Perfil de consumo'!$N$23=0,0,((IF(S415&lt;'1º Perfil de consumo'!$N$23,(-('1º Perfil de consumo'!$N$23/S415)),S415/'1º Perfil de consumo'!$N$23))))</f>
        <v>100.68511885379354</v>
      </c>
      <c r="U415" s="63">
        <f t="shared" si="0"/>
        <v>3.0205535656138061</v>
      </c>
      <c r="V415" s="63">
        <f t="shared" si="1"/>
        <v>4.0205535656138061</v>
      </c>
      <c r="W415" s="63">
        <f>IF(V415&lt;=0,'1º Perfil de consumo'!$N$16/V415,'1º Perfil de consumo'!$N$16*V415)</f>
        <v>5.0522829197527983</v>
      </c>
      <c r="X415" s="64">
        <f t="shared" si="2"/>
        <v>5.0522829197527983</v>
      </c>
      <c r="Y415" s="65">
        <f t="shared" si="3"/>
        <v>80.95350290082564</v>
      </c>
      <c r="Z415" s="62">
        <f>S415*'1º Perfil de consumo'!$N$9/'2º Calculadora de Banda (beta)'!Y415</f>
        <v>3819.5258873331154</v>
      </c>
      <c r="AA415" s="66">
        <f>Z415/'1º Perfil de consumo'!$N$9</f>
        <v>5.0522829197527983</v>
      </c>
    </row>
    <row r="416" spans="1:27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62">
        <v>410</v>
      </c>
      <c r="T416" s="63">
        <f>IF('1º Perfil de consumo'!$N$23=0,0,((IF(S416&lt;'1º Perfil de consumo'!$N$23,(-('1º Perfil de consumo'!$N$23/S416)),S416/'1º Perfil de consumo'!$N$23))))</f>
        <v>100.93129273852165</v>
      </c>
      <c r="U416" s="63">
        <f t="shared" si="0"/>
        <v>3.0279387821556494</v>
      </c>
      <c r="V416" s="63">
        <f t="shared" si="1"/>
        <v>4.0279387821556494</v>
      </c>
      <c r="W416" s="63">
        <f>IF(V416&lt;=0,'1º Perfil de consumo'!$N$16/V416,'1º Perfil de consumo'!$N$16*V416)</f>
        <v>5.0615632844548504</v>
      </c>
      <c r="X416" s="64">
        <f t="shared" si="2"/>
        <v>5.0615632844548504</v>
      </c>
      <c r="Y416" s="65">
        <f t="shared" si="3"/>
        <v>81.002642258607764</v>
      </c>
      <c r="Z416" s="62">
        <f>S416*'1º Perfil de consumo'!$N$9/'2º Calculadora de Banda (beta)'!Y416</f>
        <v>3826.5418430478671</v>
      </c>
      <c r="AA416" s="66">
        <f>Z416/'1º Perfil de consumo'!$N$9</f>
        <v>5.0615632844548504</v>
      </c>
    </row>
    <row r="417" spans="1:2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62">
        <v>411</v>
      </c>
      <c r="T417" s="63">
        <f>IF('1º Perfil de consumo'!$N$23=0,0,((IF(S417&lt;'1º Perfil de consumo'!$N$23,(-('1º Perfil de consumo'!$N$23/S417)),S417/'1º Perfil de consumo'!$N$23))))</f>
        <v>101.17746662324974</v>
      </c>
      <c r="U417" s="63">
        <f t="shared" si="0"/>
        <v>3.0353239986974923</v>
      </c>
      <c r="V417" s="63">
        <f t="shared" si="1"/>
        <v>4.0353239986974927</v>
      </c>
      <c r="W417" s="63">
        <f>IF(V417&lt;=0,'1º Perfil de consumo'!$N$16/V417,'1º Perfil de consumo'!$N$16*V417)</f>
        <v>5.0708436491569016</v>
      </c>
      <c r="X417" s="64">
        <f t="shared" si="2"/>
        <v>5.0708436491569016</v>
      </c>
      <c r="Y417" s="65">
        <f t="shared" si="3"/>
        <v>81.051601752370033</v>
      </c>
      <c r="Z417" s="62">
        <f>S417*'1º Perfil de consumo'!$N$9/'2º Calculadora de Banda (beta)'!Y417</f>
        <v>3833.5577987626179</v>
      </c>
      <c r="AA417" s="66">
        <f>Z417/'1º Perfil de consumo'!$N$9</f>
        <v>5.0708436491569024</v>
      </c>
    </row>
    <row r="418" spans="1:27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62">
        <v>412</v>
      </c>
      <c r="T418" s="63">
        <f>IF('1º Perfil de consumo'!$N$23=0,0,((IF(S418&lt;'1º Perfil de consumo'!$N$23,(-('1º Perfil de consumo'!$N$23/S418)),S418/'1º Perfil de consumo'!$N$23))))</f>
        <v>101.42364050797785</v>
      </c>
      <c r="U418" s="63">
        <f t="shared" si="0"/>
        <v>3.0427092152393356</v>
      </c>
      <c r="V418" s="63">
        <f t="shared" si="1"/>
        <v>4.042709215239336</v>
      </c>
      <c r="W418" s="63">
        <f>IF(V418&lt;=0,'1º Perfil de consumo'!$N$16/V418,'1º Perfil de consumo'!$N$16*V418)</f>
        <v>5.0801240138589536</v>
      </c>
      <c r="X418" s="64">
        <f t="shared" si="2"/>
        <v>5.0801240138589536</v>
      </c>
      <c r="Y418" s="65">
        <f t="shared" si="3"/>
        <v>81.100382367838577</v>
      </c>
      <c r="Z418" s="62">
        <f>S418*'1º Perfil de consumo'!$N$9/'2º Calculadora de Banda (beta)'!Y418</f>
        <v>3840.5737544773688</v>
      </c>
      <c r="AA418" s="66">
        <f>Z418/'1º Perfil de consumo'!$N$9</f>
        <v>5.0801240138589536</v>
      </c>
    </row>
    <row r="419" spans="1:27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62">
        <v>413</v>
      </c>
      <c r="T419" s="63">
        <f>IF('1º Perfil de consumo'!$N$23=0,0,((IF(S419&lt;'1º Perfil de consumo'!$N$23,(-('1º Perfil de consumo'!$N$23/S419)),S419/'1º Perfil de consumo'!$N$23))))</f>
        <v>101.66981439270594</v>
      </c>
      <c r="U419" s="63">
        <f t="shared" si="0"/>
        <v>3.0500944317811785</v>
      </c>
      <c r="V419" s="63">
        <f t="shared" si="1"/>
        <v>4.0500944317811785</v>
      </c>
      <c r="W419" s="63">
        <f>IF(V419&lt;=0,'1º Perfil de consumo'!$N$16/V419,'1º Perfil de consumo'!$N$16*V419)</f>
        <v>5.0894043785610039</v>
      </c>
      <c r="X419" s="64">
        <f t="shared" si="2"/>
        <v>5.0894043785610039</v>
      </c>
      <c r="Y419" s="65">
        <f t="shared" si="3"/>
        <v>81.148985083549817</v>
      </c>
      <c r="Z419" s="62">
        <f>S419*'1º Perfil de consumo'!$N$9/'2º Calculadora de Banda (beta)'!Y419</f>
        <v>3847.5897101921187</v>
      </c>
      <c r="AA419" s="66">
        <f>Z419/'1º Perfil de consumo'!$N$9</f>
        <v>5.0894043785610039</v>
      </c>
    </row>
    <row r="420" spans="1:27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62">
        <v>414</v>
      </c>
      <c r="T420" s="63">
        <f>IF('1º Perfil de consumo'!$N$23=0,0,((IF(S420&lt;'1º Perfil de consumo'!$N$23,(-('1º Perfil de consumo'!$N$23/S420)),S420/'1º Perfil de consumo'!$N$23))))</f>
        <v>101.91598827743405</v>
      </c>
      <c r="U420" s="63">
        <f t="shared" si="0"/>
        <v>3.0574796483230213</v>
      </c>
      <c r="V420" s="63">
        <f t="shared" si="1"/>
        <v>4.0574796483230209</v>
      </c>
      <c r="W420" s="63">
        <f>IF(V420&lt;=0,'1º Perfil de consumo'!$N$16/V420,'1º Perfil de consumo'!$N$16*V420)</f>
        <v>5.0986847432630551</v>
      </c>
      <c r="X420" s="64">
        <f t="shared" si="2"/>
        <v>5.0986847432630551</v>
      </c>
      <c r="Y420" s="65">
        <f t="shared" si="3"/>
        <v>81.197410870915775</v>
      </c>
      <c r="Z420" s="62">
        <f>S420*'1º Perfil de consumo'!$N$9/'2º Calculadora de Banda (beta)'!Y420</f>
        <v>3854.6056659068695</v>
      </c>
      <c r="AA420" s="66">
        <f>Z420/'1º Perfil de consumo'!$N$9</f>
        <v>5.0986847432630551</v>
      </c>
    </row>
    <row r="421" spans="1:27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62">
        <v>415</v>
      </c>
      <c r="T421" s="63">
        <f>IF('1º Perfil de consumo'!$N$23=0,0,((IF(S421&lt;'1º Perfil de consumo'!$N$23,(-('1º Perfil de consumo'!$N$23/S421)),S421/'1º Perfil de consumo'!$N$23))))</f>
        <v>102.16216216216215</v>
      </c>
      <c r="U421" s="63">
        <f t="shared" si="0"/>
        <v>3.0648648648648642</v>
      </c>
      <c r="V421" s="63">
        <f t="shared" si="1"/>
        <v>4.0648648648648642</v>
      </c>
      <c r="W421" s="63">
        <f>IF(V421&lt;=0,'1º Perfil de consumo'!$N$16/V421,'1º Perfil de consumo'!$N$16*V421)</f>
        <v>5.1079651079651072</v>
      </c>
      <c r="X421" s="64">
        <f t="shared" si="2"/>
        <v>5.1079651079651072</v>
      </c>
      <c r="Y421" s="65">
        <f t="shared" si="3"/>
        <v>81.245660694288929</v>
      </c>
      <c r="Z421" s="62">
        <f>S421*'1º Perfil de consumo'!$N$9/'2º Calculadora de Banda (beta)'!Y421</f>
        <v>3861.6216216216208</v>
      </c>
      <c r="AA421" s="66">
        <f>Z421/'1º Perfil de consumo'!$N$9</f>
        <v>5.1079651079651072</v>
      </c>
    </row>
    <row r="422" spans="1:27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62">
        <v>416</v>
      </c>
      <c r="T422" s="63">
        <f>IF('1º Perfil de consumo'!$N$23=0,0,((IF(S422&lt;'1º Perfil de consumo'!$N$23,(-('1º Perfil de consumo'!$N$23/S422)),S422/'1º Perfil de consumo'!$N$23))))</f>
        <v>102.40833604689026</v>
      </c>
      <c r="U422" s="63">
        <f t="shared" si="0"/>
        <v>3.0722500814067075</v>
      </c>
      <c r="V422" s="63">
        <f t="shared" si="1"/>
        <v>4.0722500814067075</v>
      </c>
      <c r="W422" s="63">
        <f>IF(V422&lt;=0,'1º Perfil de consumo'!$N$16/V422,'1º Perfil de consumo'!$N$16*V422)</f>
        <v>5.1172454726671583</v>
      </c>
      <c r="X422" s="64">
        <f t="shared" si="2"/>
        <v>5.1172454726671583</v>
      </c>
      <c r="Y422" s="65">
        <f t="shared" si="3"/>
        <v>81.293735511026156</v>
      </c>
      <c r="Z422" s="62">
        <f>S422*'1º Perfil de consumo'!$N$9/'2º Calculadora de Banda (beta)'!Y422</f>
        <v>3868.6375773363716</v>
      </c>
      <c r="AA422" s="66">
        <f>Z422/'1º Perfil de consumo'!$N$9</f>
        <v>5.1172454726671583</v>
      </c>
    </row>
    <row r="423" spans="1:27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62">
        <v>417</v>
      </c>
      <c r="T423" s="63">
        <f>IF('1º Perfil de consumo'!$N$23=0,0,((IF(S423&lt;'1º Perfil de consumo'!$N$23,(-('1º Perfil de consumo'!$N$23/S423)),S423/'1º Perfil de consumo'!$N$23))))</f>
        <v>102.65450993161835</v>
      </c>
      <c r="U423" s="63">
        <f t="shared" si="0"/>
        <v>3.0796352979485504</v>
      </c>
      <c r="V423" s="63">
        <f t="shared" si="1"/>
        <v>4.0796352979485508</v>
      </c>
      <c r="W423" s="63">
        <f>IF(V423&lt;=0,'1º Perfil de consumo'!$N$16/V423,'1º Perfil de consumo'!$N$16*V423)</f>
        <v>5.1265258373692104</v>
      </c>
      <c r="X423" s="64">
        <f t="shared" si="2"/>
        <v>5.1265258373692104</v>
      </c>
      <c r="Y423" s="65">
        <f t="shared" si="3"/>
        <v>81.341636271552034</v>
      </c>
      <c r="Z423" s="62">
        <f>S423*'1º Perfil de consumo'!$N$9/'2º Calculadora de Banda (beta)'!Y423</f>
        <v>3875.6535330511228</v>
      </c>
      <c r="AA423" s="66">
        <f>Z423/'1º Perfil de consumo'!$N$9</f>
        <v>5.1265258373692104</v>
      </c>
    </row>
    <row r="424" spans="1:27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62">
        <v>418</v>
      </c>
      <c r="T424" s="63">
        <f>IF('1º Perfil de consumo'!$N$23=0,0,((IF(S424&lt;'1º Perfil de consumo'!$N$23,(-('1º Perfil de consumo'!$N$23/S424)),S424/'1º Perfil de consumo'!$N$23))))</f>
        <v>102.90068381634646</v>
      </c>
      <c r="U424" s="63">
        <f t="shared" si="0"/>
        <v>3.0870205144903937</v>
      </c>
      <c r="V424" s="63">
        <f t="shared" si="1"/>
        <v>4.0870205144903942</v>
      </c>
      <c r="W424" s="63">
        <f>IF(V424&lt;=0,'1º Perfil de consumo'!$N$16/V424,'1º Perfil de consumo'!$N$16*V424)</f>
        <v>5.1358062020712625</v>
      </c>
      <c r="X424" s="64">
        <f t="shared" si="2"/>
        <v>5.1358062020712625</v>
      </c>
      <c r="Y424" s="65">
        <f t="shared" si="3"/>
        <v>81.389363919421498</v>
      </c>
      <c r="Z424" s="62">
        <f>S424*'1º Perfil de consumo'!$N$9/'2º Calculadora de Banda (beta)'!Y424</f>
        <v>3882.6694887658746</v>
      </c>
      <c r="AA424" s="66">
        <f>Z424/'1º Perfil de consumo'!$N$9</f>
        <v>5.1358062020712625</v>
      </c>
    </row>
    <row r="425" spans="1:27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62">
        <v>419</v>
      </c>
      <c r="T425" s="63">
        <f>IF('1º Perfil de consumo'!$N$23=0,0,((IF(S425&lt;'1º Perfil de consumo'!$N$23,(-('1º Perfil de consumo'!$N$23/S425)),S425/'1º Perfil de consumo'!$N$23))))</f>
        <v>103.14685770107457</v>
      </c>
      <c r="U425" s="63">
        <f t="shared" si="0"/>
        <v>3.094405731032237</v>
      </c>
      <c r="V425" s="63">
        <f t="shared" si="1"/>
        <v>4.0944057310322375</v>
      </c>
      <c r="W425" s="63">
        <f>IF(V425&lt;=0,'1º Perfil de consumo'!$N$16/V425,'1º Perfil de consumo'!$N$16*V425)</f>
        <v>5.1450865667733137</v>
      </c>
      <c r="X425" s="64">
        <f t="shared" si="2"/>
        <v>5.1450865667733137</v>
      </c>
      <c r="Y425" s="65">
        <f t="shared" si="3"/>
        <v>81.436919391381863</v>
      </c>
      <c r="Z425" s="62">
        <f>S425*'1º Perfil de consumo'!$N$9/'2º Calculadora de Banda (beta)'!Y425</f>
        <v>3889.6854444806249</v>
      </c>
      <c r="AA425" s="66">
        <f>Z425/'1º Perfil de consumo'!$N$9</f>
        <v>5.1450865667733137</v>
      </c>
    </row>
    <row r="426" spans="1:27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62">
        <v>420</v>
      </c>
      <c r="T426" s="63">
        <f>IF('1º Perfil de consumo'!$N$23=0,0,((IF(S426&lt;'1º Perfil de consumo'!$N$23,(-('1º Perfil de consumo'!$N$23/S426)),S426/'1º Perfil de consumo'!$N$23))))</f>
        <v>103.39303158580266</v>
      </c>
      <c r="U426" s="63">
        <f t="shared" si="0"/>
        <v>3.1017909475740799</v>
      </c>
      <c r="V426" s="63">
        <f t="shared" si="1"/>
        <v>4.1017909475740799</v>
      </c>
      <c r="W426" s="63">
        <f>IF(V426&lt;=0,'1º Perfil de consumo'!$N$16/V426,'1º Perfil de consumo'!$N$16*V426)</f>
        <v>5.1543669314753648</v>
      </c>
      <c r="X426" s="64">
        <f t="shared" si="2"/>
        <v>5.1543669314753648</v>
      </c>
      <c r="Y426" s="65">
        <f t="shared" si="3"/>
        <v>81.484303617433952</v>
      </c>
      <c r="Z426" s="62">
        <f>S426*'1º Perfil de consumo'!$N$9/'2º Calculadora de Banda (beta)'!Y426</f>
        <v>3896.7014001953758</v>
      </c>
      <c r="AA426" s="66">
        <f>Z426/'1º Perfil de consumo'!$N$9</f>
        <v>5.1543669314753648</v>
      </c>
    </row>
    <row r="427" spans="1: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62">
        <v>421</v>
      </c>
      <c r="T427" s="63">
        <f>IF('1º Perfil de consumo'!$N$23=0,0,((IF(S427&lt;'1º Perfil de consumo'!$N$23,(-('1º Perfil de consumo'!$N$23/S427)),S427/'1º Perfil de consumo'!$N$23))))</f>
        <v>103.63920547053077</v>
      </c>
      <c r="U427" s="63">
        <f t="shared" si="0"/>
        <v>3.1091761641159228</v>
      </c>
      <c r="V427" s="63">
        <f t="shared" si="1"/>
        <v>4.1091761641159223</v>
      </c>
      <c r="W427" s="63">
        <f>IF(V427&lt;=0,'1º Perfil de consumo'!$N$16/V427,'1º Perfil de consumo'!$N$16*V427)</f>
        <v>5.1636472961774151</v>
      </c>
      <c r="X427" s="64">
        <f t="shared" si="2"/>
        <v>5.1636472961774151</v>
      </c>
      <c r="Y427" s="65">
        <f t="shared" si="3"/>
        <v>81.531517520892862</v>
      </c>
      <c r="Z427" s="62">
        <f>S427*'1º Perfil de consumo'!$N$9/'2º Calculadora de Banda (beta)'!Y427</f>
        <v>3903.7173559101261</v>
      </c>
      <c r="AA427" s="66">
        <f>Z427/'1º Perfil de consumo'!$N$9</f>
        <v>5.1636472961774151</v>
      </c>
    </row>
    <row r="428" spans="1:27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62">
        <v>422</v>
      </c>
      <c r="T428" s="63">
        <f>IF('1º Perfil de consumo'!$N$23=0,0,((IF(S428&lt;'1º Perfil de consumo'!$N$23,(-('1º Perfil de consumo'!$N$23/S428)),S428/'1º Perfil de consumo'!$N$23))))</f>
        <v>103.88537935525886</v>
      </c>
      <c r="U428" s="63">
        <f t="shared" si="0"/>
        <v>3.1165613806577657</v>
      </c>
      <c r="V428" s="63">
        <f t="shared" si="1"/>
        <v>4.1165613806577657</v>
      </c>
      <c r="W428" s="63">
        <f>IF(V428&lt;=0,'1º Perfil de consumo'!$N$16/V428,'1º Perfil de consumo'!$N$16*V428)</f>
        <v>5.1729276608794672</v>
      </c>
      <c r="X428" s="64">
        <f t="shared" si="2"/>
        <v>5.1729276608794672</v>
      </c>
      <c r="Y428" s="65">
        <f t="shared" si="3"/>
        <v>81.578562018447855</v>
      </c>
      <c r="Z428" s="62">
        <f>S428*'1º Perfil de consumo'!$N$9/'2º Calculadora de Banda (beta)'!Y428</f>
        <v>3910.7333116248769</v>
      </c>
      <c r="AA428" s="66">
        <f>Z428/'1º Perfil de consumo'!$N$9</f>
        <v>5.1729276608794672</v>
      </c>
    </row>
    <row r="429" spans="1:27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62">
        <v>423</v>
      </c>
      <c r="T429" s="63">
        <f>IF('1º Perfil de consumo'!$N$23=0,0,((IF(S429&lt;'1º Perfil de consumo'!$N$23,(-('1º Perfil de consumo'!$N$23/S429)),S429/'1º Perfil de consumo'!$N$23))))</f>
        <v>104.13155323998697</v>
      </c>
      <c r="U429" s="63">
        <f t="shared" si="0"/>
        <v>3.123946597199609</v>
      </c>
      <c r="V429" s="63">
        <f t="shared" si="1"/>
        <v>4.123946597199609</v>
      </c>
      <c r="W429" s="63">
        <f>IF(V429&lt;=0,'1º Perfil de consumo'!$N$16/V429,'1º Perfil de consumo'!$N$16*V429)</f>
        <v>5.1822080255815184</v>
      </c>
      <c r="X429" s="64">
        <f t="shared" si="2"/>
        <v>5.1822080255815184</v>
      </c>
      <c r="Y429" s="65">
        <f t="shared" si="3"/>
        <v>81.625438020221765</v>
      </c>
      <c r="Z429" s="62">
        <f>S429*'1º Perfil de consumo'!$N$9/'2º Calculadora de Banda (beta)'!Y429</f>
        <v>3917.7492673396277</v>
      </c>
      <c r="AA429" s="66">
        <f>Z429/'1º Perfil de consumo'!$N$9</f>
        <v>5.1822080255815184</v>
      </c>
    </row>
    <row r="430" spans="1:27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62">
        <v>424</v>
      </c>
      <c r="T430" s="63">
        <f>IF('1º Perfil de consumo'!$N$23=0,0,((IF(S430&lt;'1º Perfil de consumo'!$N$23,(-('1º Perfil de consumo'!$N$23/S430)),S430/'1º Perfil de consumo'!$N$23))))</f>
        <v>104.37772712471507</v>
      </c>
      <c r="U430" s="63">
        <f t="shared" si="0"/>
        <v>3.1313318137414519</v>
      </c>
      <c r="V430" s="63">
        <f t="shared" si="1"/>
        <v>4.1313318137414523</v>
      </c>
      <c r="W430" s="63">
        <f>IF(V430&lt;=0,'1º Perfil de consumo'!$N$16/V430,'1º Perfil de consumo'!$N$16*V430)</f>
        <v>5.1914883902835705</v>
      </c>
      <c r="X430" s="64">
        <f t="shared" si="2"/>
        <v>5.1914883902835705</v>
      </c>
      <c r="Y430" s="65">
        <f t="shared" si="3"/>
        <v>81.672146429829581</v>
      </c>
      <c r="Z430" s="62">
        <f>S430*'1º Perfil de consumo'!$N$9/'2º Calculadora de Banda (beta)'!Y430</f>
        <v>3924.765223054379</v>
      </c>
      <c r="AA430" s="66">
        <f>Z430/'1º Perfil de consumo'!$N$9</f>
        <v>5.1914883902835705</v>
      </c>
    </row>
    <row r="431" spans="1:27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62">
        <v>425</v>
      </c>
      <c r="T431" s="63">
        <f>IF('1º Perfil de consumo'!$N$23=0,0,((IF(S431&lt;'1º Perfil de consumo'!$N$23,(-('1º Perfil de consumo'!$N$23/S431)),S431/'1º Perfil de consumo'!$N$23))))</f>
        <v>104.62390100944317</v>
      </c>
      <c r="U431" s="63">
        <f t="shared" si="0"/>
        <v>3.1387170302832952</v>
      </c>
      <c r="V431" s="63">
        <f t="shared" si="1"/>
        <v>4.1387170302832956</v>
      </c>
      <c r="W431" s="63">
        <f>IF(V431&lt;=0,'1º Perfil de consumo'!$N$16/V431,'1º Perfil de consumo'!$N$16*V431)</f>
        <v>5.2007687549856225</v>
      </c>
      <c r="X431" s="64">
        <f t="shared" si="2"/>
        <v>5.2007687549856225</v>
      </c>
      <c r="Y431" s="65">
        <f t="shared" si="3"/>
        <v>81.718688144436626</v>
      </c>
      <c r="Z431" s="62">
        <f>S431*'1º Perfil de consumo'!$N$9/'2º Calculadora de Banda (beta)'!Y431</f>
        <v>3931.7811787691303</v>
      </c>
      <c r="AA431" s="66">
        <f>Z431/'1º Perfil de consumo'!$N$9</f>
        <v>5.2007687549856225</v>
      </c>
    </row>
    <row r="432" spans="1:27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62">
        <v>426</v>
      </c>
      <c r="T432" s="63">
        <f>IF('1º Perfil de consumo'!$N$23=0,0,((IF(S432&lt;'1º Perfil de consumo'!$N$23,(-('1º Perfil de consumo'!$N$23/S432)),S432/'1º Perfil de consumo'!$N$23))))</f>
        <v>104.87007489417127</v>
      </c>
      <c r="U432" s="63">
        <f t="shared" si="0"/>
        <v>3.1461022468251381</v>
      </c>
      <c r="V432" s="63">
        <f t="shared" si="1"/>
        <v>4.1461022468251381</v>
      </c>
      <c r="W432" s="63">
        <f>IF(V432&lt;=0,'1º Perfil de consumo'!$N$16/V432,'1º Perfil de consumo'!$N$16*V432)</f>
        <v>5.2100491196876728</v>
      </c>
      <c r="X432" s="64">
        <f t="shared" si="2"/>
        <v>5.2100491196876728</v>
      </c>
      <c r="Y432" s="65">
        <f t="shared" si="3"/>
        <v>81.765064054815952</v>
      </c>
      <c r="Z432" s="62">
        <f>S432*'1º Perfil de consumo'!$N$9/'2º Calculadora de Banda (beta)'!Y432</f>
        <v>3938.7971344838802</v>
      </c>
      <c r="AA432" s="66">
        <f>Z432/'1º Perfil de consumo'!$N$9</f>
        <v>5.2100491196876719</v>
      </c>
    </row>
    <row r="433" spans="1:27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62">
        <v>427</v>
      </c>
      <c r="T433" s="63">
        <f>IF('1º Perfil de consumo'!$N$23=0,0,((IF(S433&lt;'1º Perfil de consumo'!$N$23,(-('1º Perfil de consumo'!$N$23/S433)),S433/'1º Perfil de consumo'!$N$23))))</f>
        <v>105.11624877889938</v>
      </c>
      <c r="U433" s="63">
        <f t="shared" si="0"/>
        <v>3.1534874633669809</v>
      </c>
      <c r="V433" s="63">
        <f t="shared" si="1"/>
        <v>4.1534874633669805</v>
      </c>
      <c r="W433" s="63">
        <f>IF(V433&lt;=0,'1º Perfil de consumo'!$N$16/V433,'1º Perfil de consumo'!$N$16*V433)</f>
        <v>5.219329484389724</v>
      </c>
      <c r="X433" s="64">
        <f t="shared" si="2"/>
        <v>5.219329484389724</v>
      </c>
      <c r="Y433" s="65">
        <f t="shared" si="3"/>
        <v>81.811275045405083</v>
      </c>
      <c r="Z433" s="62">
        <f>S433*'1º Perfil de consumo'!$N$9/'2º Calculadora de Banda (beta)'!Y433</f>
        <v>3945.8130901986315</v>
      </c>
      <c r="AA433" s="66">
        <f>Z433/'1º Perfil de consumo'!$N$9</f>
        <v>5.219329484389724</v>
      </c>
    </row>
    <row r="434" spans="1:27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62">
        <v>428</v>
      </c>
      <c r="T434" s="63">
        <f>IF('1º Perfil de consumo'!$N$23=0,0,((IF(S434&lt;'1º Perfil de consumo'!$N$23,(-('1º Perfil de consumo'!$N$23/S434)),S434/'1º Perfil de consumo'!$N$23))))</f>
        <v>105.36242266362747</v>
      </c>
      <c r="U434" s="63">
        <f t="shared" si="0"/>
        <v>3.1608726799088238</v>
      </c>
      <c r="V434" s="63">
        <f t="shared" si="1"/>
        <v>4.1608726799088238</v>
      </c>
      <c r="W434" s="63">
        <f>IF(V434&lt;=0,'1º Perfil de consumo'!$N$16/V434,'1º Perfil de consumo'!$N$16*V434)</f>
        <v>5.2286098490917752</v>
      </c>
      <c r="X434" s="64">
        <f t="shared" si="2"/>
        <v>5.2286098490917752</v>
      </c>
      <c r="Y434" s="65">
        <f t="shared" si="3"/>
        <v>81.857321994362394</v>
      </c>
      <c r="Z434" s="62">
        <f>S434*'1º Perfil de consumo'!$N$9/'2º Calculadora de Banda (beta)'!Y434</f>
        <v>3952.8290459133818</v>
      </c>
      <c r="AA434" s="66">
        <f>Z434/'1º Perfil de consumo'!$N$9</f>
        <v>5.2286098490917752</v>
      </c>
    </row>
    <row r="435" spans="1:27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62">
        <v>429</v>
      </c>
      <c r="T435" s="63">
        <f>IF('1º Perfil de consumo'!$N$23=0,0,((IF(S435&lt;'1º Perfil de consumo'!$N$23,(-('1º Perfil de consumo'!$N$23/S435)),S435/'1º Perfil de consumo'!$N$23))))</f>
        <v>105.60859654835558</v>
      </c>
      <c r="U435" s="63">
        <f t="shared" si="0"/>
        <v>3.1682578964506671</v>
      </c>
      <c r="V435" s="63">
        <f t="shared" si="1"/>
        <v>4.1682578964506671</v>
      </c>
      <c r="W435" s="63">
        <f>IF(V435&lt;=0,'1º Perfil de consumo'!$N$16/V435,'1º Perfil de consumo'!$N$16*V435)</f>
        <v>5.2378902137938272</v>
      </c>
      <c r="X435" s="64">
        <f t="shared" si="2"/>
        <v>5.2378902137938272</v>
      </c>
      <c r="Y435" s="65">
        <f t="shared" si="3"/>
        <v>81.903205773622616</v>
      </c>
      <c r="Z435" s="62">
        <f>S435*'1º Perfil de consumo'!$N$9/'2º Calculadora de Banda (beta)'!Y435</f>
        <v>3959.8450016281336</v>
      </c>
      <c r="AA435" s="66">
        <f>Z435/'1º Perfil de consumo'!$N$9</f>
        <v>5.2378902137938272</v>
      </c>
    </row>
    <row r="436" spans="1:27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62">
        <v>430</v>
      </c>
      <c r="T436" s="63">
        <f>IF('1º Perfil de consumo'!$N$23=0,0,((IF(S436&lt;'1º Perfil de consumo'!$N$23,(-('1º Perfil de consumo'!$N$23/S436)),S436/'1º Perfil de consumo'!$N$23))))</f>
        <v>105.85477043308367</v>
      </c>
      <c r="U436" s="63">
        <f t="shared" si="0"/>
        <v>3.17564311299251</v>
      </c>
      <c r="V436" s="63">
        <f t="shared" si="1"/>
        <v>4.1756431129925105</v>
      </c>
      <c r="W436" s="63">
        <f>IF(V436&lt;=0,'1º Perfil de consumo'!$N$16/V436,'1º Perfil de consumo'!$N$16*V436)</f>
        <v>5.2471705784958793</v>
      </c>
      <c r="X436" s="64">
        <f t="shared" si="2"/>
        <v>5.2471705784958793</v>
      </c>
      <c r="Y436" s="65">
        <f t="shared" si="3"/>
        <v>81.948927248951961</v>
      </c>
      <c r="Z436" s="62">
        <f>S436*'1º Perfil de consumo'!$N$9/'2º Calculadora de Banda (beta)'!Y436</f>
        <v>3966.8609573428848</v>
      </c>
      <c r="AA436" s="66">
        <f>Z436/'1º Perfil de consumo'!$N$9</f>
        <v>5.2471705784958793</v>
      </c>
    </row>
    <row r="437" spans="1:2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62">
        <v>431</v>
      </c>
      <c r="T437" s="63">
        <f>IF('1º Perfil de consumo'!$N$23=0,0,((IF(S437&lt;'1º Perfil de consumo'!$N$23,(-('1º Perfil de consumo'!$N$23/S437)),S437/'1º Perfil de consumo'!$N$23))))</f>
        <v>106.10094431781178</v>
      </c>
      <c r="U437" s="63">
        <f t="shared" si="0"/>
        <v>3.1830283295343533</v>
      </c>
      <c r="V437" s="63">
        <f t="shared" si="1"/>
        <v>4.1830283295343538</v>
      </c>
      <c r="W437" s="63">
        <f>IF(V437&lt;=0,'1º Perfil de consumo'!$N$16/V437,'1º Perfil de consumo'!$N$16*V437)</f>
        <v>5.2564509431979305</v>
      </c>
      <c r="X437" s="64">
        <f t="shared" si="2"/>
        <v>5.2564509431979305</v>
      </c>
      <c r="Y437" s="65">
        <f t="shared" si="3"/>
        <v>81.994487280002531</v>
      </c>
      <c r="Z437" s="62">
        <f>S437*'1º Perfil de consumo'!$N$9/'2º Calculadora de Banda (beta)'!Y437</f>
        <v>3973.8769130576352</v>
      </c>
      <c r="AA437" s="66">
        <f>Z437/'1º Perfil de consumo'!$N$9</f>
        <v>5.2564509431979305</v>
      </c>
    </row>
    <row r="438" spans="1:27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62">
        <v>432</v>
      </c>
      <c r="T438" s="63">
        <f>IF('1º Perfil de consumo'!$N$23=0,0,((IF(S438&lt;'1º Perfil de consumo'!$N$23,(-('1º Perfil de consumo'!$N$23/S438)),S438/'1º Perfil de consumo'!$N$23))))</f>
        <v>106.34711820253987</v>
      </c>
      <c r="U438" s="63">
        <f t="shared" si="0"/>
        <v>3.1904135460761962</v>
      </c>
      <c r="V438" s="63">
        <f t="shared" si="1"/>
        <v>4.1904135460761962</v>
      </c>
      <c r="W438" s="63">
        <f>IF(V438&lt;=0,'1º Perfil de consumo'!$N$16/V438,'1º Perfil de consumo'!$N$16*V438)</f>
        <v>5.2657313078999817</v>
      </c>
      <c r="X438" s="64">
        <f t="shared" si="2"/>
        <v>5.2657313078999817</v>
      </c>
      <c r="Y438" s="65">
        <f t="shared" si="3"/>
        <v>82.039886720366155</v>
      </c>
      <c r="Z438" s="62">
        <f>S438*'1º Perfil de consumo'!$N$9/'2º Calculadora de Banda (beta)'!Y438</f>
        <v>3980.892868772386</v>
      </c>
      <c r="AA438" s="66">
        <f>Z438/'1º Perfil de consumo'!$N$9</f>
        <v>5.2657313078999817</v>
      </c>
    </row>
    <row r="439" spans="1:27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62">
        <v>433</v>
      </c>
      <c r="T439" s="63">
        <f>IF('1º Perfil de consumo'!$N$23=0,0,((IF(S439&lt;'1º Perfil de consumo'!$N$23,(-('1º Perfil de consumo'!$N$23/S439)),S439/'1º Perfil de consumo'!$N$23))))</f>
        <v>106.59329208726798</v>
      </c>
      <c r="U439" s="63">
        <f t="shared" si="0"/>
        <v>3.1977987626180395</v>
      </c>
      <c r="V439" s="63">
        <f t="shared" si="1"/>
        <v>4.1977987626180395</v>
      </c>
      <c r="W439" s="63">
        <f>IF(V439&lt;=0,'1º Perfil de consumo'!$N$16/V439,'1º Perfil de consumo'!$N$16*V439)</f>
        <v>5.2750116726020337</v>
      </c>
      <c r="X439" s="64">
        <f t="shared" si="2"/>
        <v>5.2750116726020337</v>
      </c>
      <c r="Y439" s="65">
        <f t="shared" si="3"/>
        <v>82.085126417627762</v>
      </c>
      <c r="Z439" s="62">
        <f>S439*'1º Perfil de consumo'!$N$9/'2º Calculadora de Banda (beta)'!Y439</f>
        <v>3987.9088244871373</v>
      </c>
      <c r="AA439" s="66">
        <f>Z439/'1º Perfil de consumo'!$N$9</f>
        <v>5.2750116726020337</v>
      </c>
    </row>
    <row r="440" spans="1:27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62">
        <v>434</v>
      </c>
      <c r="T440" s="63">
        <f>IF('1º Perfil de consumo'!$N$23=0,0,((IF(S440&lt;'1º Perfil de consumo'!$N$23,(-('1º Perfil de consumo'!$N$23/S440)),S440/'1º Perfil de consumo'!$N$23))))</f>
        <v>106.83946597199608</v>
      </c>
      <c r="U440" s="63">
        <f t="shared" si="0"/>
        <v>3.2051839791598824</v>
      </c>
      <c r="V440" s="63">
        <f t="shared" si="1"/>
        <v>4.205183979159882</v>
      </c>
      <c r="W440" s="63">
        <f>IF(V440&lt;=0,'1º Perfil de consumo'!$N$16/V440,'1º Perfil de consumo'!$N$16*V440)</f>
        <v>5.284292037304084</v>
      </c>
      <c r="X440" s="64">
        <f t="shared" si="2"/>
        <v>5.284292037304084</v>
      </c>
      <c r="Y440" s="65">
        <f t="shared" si="3"/>
        <v>82.13020721341816</v>
      </c>
      <c r="Z440" s="62">
        <f>S440*'1º Perfil de consumo'!$N$9/'2º Calculadora de Banda (beta)'!Y440</f>
        <v>3994.9247802018872</v>
      </c>
      <c r="AA440" s="66">
        <f>Z440/'1º Perfil de consumo'!$N$9</f>
        <v>5.2842920373040831</v>
      </c>
    </row>
    <row r="441" spans="1:27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62">
        <v>435</v>
      </c>
      <c r="T441" s="63">
        <f>IF('1º Perfil de consumo'!$N$23=0,0,((IF(S441&lt;'1º Perfil de consumo'!$N$23,(-('1º Perfil de consumo'!$N$23/S441)),S441/'1º Perfil de consumo'!$N$23))))</f>
        <v>107.08563985672419</v>
      </c>
      <c r="U441" s="63">
        <f t="shared" si="0"/>
        <v>3.2125691957017253</v>
      </c>
      <c r="V441" s="63">
        <f t="shared" si="1"/>
        <v>4.2125691957017253</v>
      </c>
      <c r="W441" s="63">
        <f>IF(V441&lt;=0,'1º Perfil de consumo'!$N$16/V441,'1º Perfil de consumo'!$N$16*V441)</f>
        <v>5.2935724020061361</v>
      </c>
      <c r="X441" s="64">
        <f t="shared" si="2"/>
        <v>5.2935724020061361</v>
      </c>
      <c r="Y441" s="65">
        <f t="shared" si="3"/>
        <v>82.175129943466061</v>
      </c>
      <c r="Z441" s="62">
        <f>S441*'1º Perfil de consumo'!$N$9/'2º Calculadora de Banda (beta)'!Y441</f>
        <v>4001.9407359166389</v>
      </c>
      <c r="AA441" s="66">
        <f>Z441/'1º Perfil de consumo'!$N$9</f>
        <v>5.2935724020061361</v>
      </c>
    </row>
    <row r="442" spans="1:27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62">
        <v>436</v>
      </c>
      <c r="T442" s="63">
        <f>IF('1º Perfil de consumo'!$N$23=0,0,((IF(S442&lt;'1º Perfil de consumo'!$N$23,(-('1º Perfil de consumo'!$N$23/S442)),S442/'1º Perfil de consumo'!$N$23))))</f>
        <v>107.33181374145228</v>
      </c>
      <c r="U442" s="63">
        <f t="shared" si="0"/>
        <v>3.2199544122435682</v>
      </c>
      <c r="V442" s="63">
        <f t="shared" si="1"/>
        <v>4.2199544122435686</v>
      </c>
      <c r="W442" s="63">
        <f>IF(V442&lt;=0,'1º Perfil de consumo'!$N$16/V442,'1º Perfil de consumo'!$N$16*V442)</f>
        <v>5.3028527667081873</v>
      </c>
      <c r="X442" s="64">
        <f t="shared" si="2"/>
        <v>5.3028527667081873</v>
      </c>
      <c r="Y442" s="65">
        <f t="shared" si="3"/>
        <v>82.219895437649967</v>
      </c>
      <c r="Z442" s="62">
        <f>S442*'1º Perfil de consumo'!$N$9/'2º Calculadora de Banda (beta)'!Y442</f>
        <v>4008.9566916313897</v>
      </c>
      <c r="AA442" s="66">
        <f>Z442/'1º Perfil de consumo'!$N$9</f>
        <v>5.3028527667081873</v>
      </c>
    </row>
    <row r="443" spans="1:27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62">
        <v>437</v>
      </c>
      <c r="T443" s="63">
        <f>IF('1º Perfil de consumo'!$N$23=0,0,((IF(S443&lt;'1º Perfil de consumo'!$N$23,(-('1º Perfil de consumo'!$N$23/S443)),S443/'1º Perfil de consumo'!$N$23))))</f>
        <v>107.57798762618039</v>
      </c>
      <c r="U443" s="63">
        <f t="shared" si="0"/>
        <v>3.2273396287854115</v>
      </c>
      <c r="V443" s="63">
        <f t="shared" si="1"/>
        <v>4.2273396287854119</v>
      </c>
      <c r="W443" s="63">
        <f>IF(V443&lt;=0,'1º Perfil de consumo'!$N$16/V443,'1º Perfil de consumo'!$N$16*V443)</f>
        <v>5.3121331314102394</v>
      </c>
      <c r="X443" s="64">
        <f t="shared" si="2"/>
        <v>5.3121331314102394</v>
      </c>
      <c r="Y443" s="65">
        <f t="shared" si="3"/>
        <v>82.264504520049059</v>
      </c>
      <c r="Z443" s="62">
        <f>S443*'1º Perfil de consumo'!$N$9/'2º Calculadora de Banda (beta)'!Y443</f>
        <v>4015.972647346141</v>
      </c>
      <c r="AA443" s="66">
        <f>Z443/'1º Perfil de consumo'!$N$9</f>
        <v>5.3121331314102394</v>
      </c>
    </row>
    <row r="444" spans="1:27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62">
        <v>438</v>
      </c>
      <c r="T444" s="63">
        <f>IF('1º Perfil de consumo'!$N$23=0,0,((IF(S444&lt;'1º Perfil de consumo'!$N$23,(-('1º Perfil de consumo'!$N$23/S444)),S444/'1º Perfil de consumo'!$N$23))))</f>
        <v>107.8241615109085</v>
      </c>
      <c r="U444" s="63">
        <f t="shared" si="0"/>
        <v>3.2347248453272548</v>
      </c>
      <c r="V444" s="63">
        <f t="shared" si="1"/>
        <v>4.2347248453272552</v>
      </c>
      <c r="W444" s="63">
        <f>IF(V444&lt;=0,'1º Perfil de consumo'!$N$16/V444,'1º Perfil de consumo'!$N$16*V444)</f>
        <v>5.3214134961122914</v>
      </c>
      <c r="X444" s="64">
        <f t="shared" si="2"/>
        <v>5.3214134961122914</v>
      </c>
      <c r="Y444" s="65">
        <f t="shared" si="3"/>
        <v>82.308958008993898</v>
      </c>
      <c r="Z444" s="62">
        <f>S444*'1º Perfil de consumo'!$N$9/'2º Calculadora de Banda (beta)'!Y444</f>
        <v>4022.9886030608923</v>
      </c>
      <c r="AA444" s="66">
        <f>Z444/'1º Perfil de consumo'!$N$9</f>
        <v>5.3214134961122914</v>
      </c>
    </row>
    <row r="445" spans="1:27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62">
        <v>439</v>
      </c>
      <c r="T445" s="63">
        <f>IF('1º Perfil de consumo'!$N$23=0,0,((IF(S445&lt;'1º Perfil de consumo'!$N$23,(-('1º Perfil de consumo'!$N$23/S445)),S445/'1º Perfil de consumo'!$N$23))))</f>
        <v>108.07033539563659</v>
      </c>
      <c r="U445" s="63">
        <f t="shared" si="0"/>
        <v>3.2421100618690977</v>
      </c>
      <c r="V445" s="63">
        <f t="shared" si="1"/>
        <v>4.2421100618690977</v>
      </c>
      <c r="W445" s="63">
        <f>IF(V445&lt;=0,'1º Perfil de consumo'!$N$16/V445,'1º Perfil de consumo'!$N$16*V445)</f>
        <v>5.3306938608143417</v>
      </c>
      <c r="X445" s="64">
        <f t="shared" si="2"/>
        <v>5.3306938608143417</v>
      </c>
      <c r="Y445" s="65">
        <f t="shared" si="3"/>
        <v>82.353256717116423</v>
      </c>
      <c r="Z445" s="62">
        <f>S445*'1º Perfil de consumo'!$N$9/'2º Calculadora de Banda (beta)'!Y445</f>
        <v>4030.0045587756426</v>
      </c>
      <c r="AA445" s="66">
        <f>Z445/'1º Perfil de consumo'!$N$9</f>
        <v>5.3306938608143417</v>
      </c>
    </row>
    <row r="446" spans="1:27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62">
        <v>440</v>
      </c>
      <c r="T446" s="63">
        <f>IF('1º Perfil de consumo'!$N$23=0,0,((IF(S446&lt;'1º Perfil de consumo'!$N$23,(-('1º Perfil de consumo'!$N$23/S446)),S446/'1º Perfil de consumo'!$N$23))))</f>
        <v>108.3165092803647</v>
      </c>
      <c r="U446" s="63">
        <f t="shared" si="0"/>
        <v>3.249495278410941</v>
      </c>
      <c r="V446" s="63">
        <f t="shared" si="1"/>
        <v>4.249495278410941</v>
      </c>
      <c r="W446" s="63">
        <f>IF(V446&lt;=0,'1º Perfil de consumo'!$N$16/V446,'1º Perfil de consumo'!$N$16*V446)</f>
        <v>5.3399742255163938</v>
      </c>
      <c r="X446" s="64">
        <f t="shared" si="2"/>
        <v>5.3399742255163938</v>
      </c>
      <c r="Y446" s="65">
        <f t="shared" si="3"/>
        <v>82.397401451399418</v>
      </c>
      <c r="Z446" s="62">
        <f>S446*'1º Perfil de consumo'!$N$9/'2º Calculadora de Banda (beta)'!Y446</f>
        <v>4037.0205144903939</v>
      </c>
      <c r="AA446" s="66">
        <f>Z446/'1º Perfil de consumo'!$N$9</f>
        <v>5.3399742255163938</v>
      </c>
    </row>
    <row r="447" spans="1:2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62">
        <v>441</v>
      </c>
      <c r="T447" s="63">
        <f>IF('1º Perfil de consumo'!$N$23=0,0,((IF(S447&lt;'1º Perfil de consumo'!$N$23,(-('1º Perfil de consumo'!$N$23/S447)),S447/'1º Perfil de consumo'!$N$23))))</f>
        <v>108.56268316509279</v>
      </c>
      <c r="U447" s="63">
        <f t="shared" si="0"/>
        <v>3.2568804949527839</v>
      </c>
      <c r="V447" s="63">
        <f t="shared" si="1"/>
        <v>4.2568804949527834</v>
      </c>
      <c r="W447" s="63">
        <f>IF(V447&lt;=0,'1º Perfil de consumo'!$N$16/V447,'1º Perfil de consumo'!$N$16*V447)</f>
        <v>5.3492545902184441</v>
      </c>
      <c r="X447" s="64">
        <f t="shared" si="2"/>
        <v>5.3492545902184441</v>
      </c>
      <c r="Y447" s="65">
        <f t="shared" si="3"/>
        <v>82.441393013225635</v>
      </c>
      <c r="Z447" s="62">
        <f>S447*'1º Perfil de consumo'!$N$9/'2º Calculadora de Banda (beta)'!Y447</f>
        <v>4044.0364702051438</v>
      </c>
      <c r="AA447" s="66">
        <f>Z447/'1º Perfil de consumo'!$N$9</f>
        <v>5.3492545902184441</v>
      </c>
    </row>
    <row r="448" spans="1:27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62">
        <v>442</v>
      </c>
      <c r="T448" s="63">
        <f>IF('1º Perfil de consumo'!$N$23=0,0,((IF(S448&lt;'1º Perfil de consumo'!$N$23,(-('1º Perfil de consumo'!$N$23/S448)),S448/'1º Perfil de consumo'!$N$23))))</f>
        <v>108.8088570498209</v>
      </c>
      <c r="U448" s="63">
        <f t="shared" si="0"/>
        <v>3.2642657114946267</v>
      </c>
      <c r="V448" s="63">
        <f t="shared" si="1"/>
        <v>4.2642657114946267</v>
      </c>
      <c r="W448" s="63">
        <f>IF(V448&lt;=0,'1º Perfil de consumo'!$N$16/V448,'1º Perfil de consumo'!$N$16*V448)</f>
        <v>5.3585349549204961</v>
      </c>
      <c r="X448" s="64">
        <f t="shared" si="2"/>
        <v>5.3585349549204961</v>
      </c>
      <c r="Y448" s="65">
        <f t="shared" si="3"/>
        <v>82.485232198426132</v>
      </c>
      <c r="Z448" s="62">
        <f>S448*'1º Perfil de consumo'!$N$9/'2º Calculadora de Banda (beta)'!Y448</f>
        <v>4051.0524259198946</v>
      </c>
      <c r="AA448" s="66">
        <f>Z448/'1º Perfil de consumo'!$N$9</f>
        <v>5.3585349549204953</v>
      </c>
    </row>
    <row r="449" spans="1:27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62">
        <v>443</v>
      </c>
      <c r="T449" s="63">
        <f>IF('1º Perfil de consumo'!$N$23=0,0,((IF(S449&lt;'1º Perfil de consumo'!$N$23,(-('1º Perfil de consumo'!$N$23/S449)),S449/'1º Perfil de consumo'!$N$23))))</f>
        <v>109.05503093454899</v>
      </c>
      <c r="U449" s="63">
        <f t="shared" si="0"/>
        <v>3.2716509280364696</v>
      </c>
      <c r="V449" s="63">
        <f t="shared" si="1"/>
        <v>4.2716509280364701</v>
      </c>
      <c r="W449" s="63">
        <f>IF(V449&lt;=0,'1º Perfil de consumo'!$N$16/V449,'1º Perfil de consumo'!$N$16*V449)</f>
        <v>5.3678153196225482</v>
      </c>
      <c r="X449" s="64">
        <f t="shared" si="2"/>
        <v>5.3678153196225482</v>
      </c>
      <c r="Y449" s="65">
        <f t="shared" si="3"/>
        <v>82.528919797328399</v>
      </c>
      <c r="Z449" s="62">
        <f>S449*'1º Perfil de consumo'!$N$9/'2º Calculadora de Banda (beta)'!Y449</f>
        <v>4058.0683816346464</v>
      </c>
      <c r="AA449" s="66">
        <f>Z449/'1º Perfil de consumo'!$N$9</f>
        <v>5.3678153196225482</v>
      </c>
    </row>
    <row r="450" spans="1:27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62">
        <v>444</v>
      </c>
      <c r="T450" s="63">
        <f>IF('1º Perfil de consumo'!$N$23=0,0,((IF(S450&lt;'1º Perfil de consumo'!$N$23,(-('1º Perfil de consumo'!$N$23/S450)),S450/'1º Perfil de consumo'!$N$23))))</f>
        <v>109.3012048192771</v>
      </c>
      <c r="U450" s="63">
        <f t="shared" si="0"/>
        <v>3.2790361445783129</v>
      </c>
      <c r="V450" s="63">
        <f t="shared" si="1"/>
        <v>4.2790361445783134</v>
      </c>
      <c r="W450" s="63">
        <f>IF(V450&lt;=0,'1º Perfil de consumo'!$N$16/V450,'1º Perfil de consumo'!$N$16*V450)</f>
        <v>5.3770956843245994</v>
      </c>
      <c r="X450" s="64">
        <f t="shared" si="2"/>
        <v>5.3770956843245994</v>
      </c>
      <c r="Y450" s="65">
        <f t="shared" si="3"/>
        <v>82.572456594803839</v>
      </c>
      <c r="Z450" s="62">
        <f>S450*'1º Perfil de consumo'!$N$9/'2º Calculadora de Banda (beta)'!Y450</f>
        <v>4065.0843373493967</v>
      </c>
      <c r="AA450" s="66">
        <f>Z450/'1º Perfil de consumo'!$N$9</f>
        <v>5.3770956843245985</v>
      </c>
    </row>
    <row r="451" spans="1:27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62">
        <v>445</v>
      </c>
      <c r="T451" s="63">
        <f>IF('1º Perfil de consumo'!$N$23=0,0,((IF(S451&lt;'1º Perfil de consumo'!$N$23,(-('1º Perfil de consumo'!$N$23/S451)),S451/'1º Perfil de consumo'!$N$23))))</f>
        <v>109.5473787040052</v>
      </c>
      <c r="U451" s="63">
        <f t="shared" si="0"/>
        <v>3.2864213611201558</v>
      </c>
      <c r="V451" s="63">
        <f t="shared" si="1"/>
        <v>4.2864213611201558</v>
      </c>
      <c r="W451" s="63">
        <f>IF(V451&lt;=0,'1º Perfil de consumo'!$N$16/V451,'1º Perfil de consumo'!$N$16*V451)</f>
        <v>5.3863760490266506</v>
      </c>
      <c r="X451" s="64">
        <f t="shared" si="2"/>
        <v>5.3863760490266506</v>
      </c>
      <c r="Y451" s="65">
        <f t="shared" si="3"/>
        <v>82.61584337031465</v>
      </c>
      <c r="Z451" s="62">
        <f>S451*'1º Perfil de consumo'!$N$9/'2º Calculadora de Banda (beta)'!Y451</f>
        <v>4072.1002930641475</v>
      </c>
      <c r="AA451" s="66">
        <f>Z451/'1º Perfil de consumo'!$N$9</f>
        <v>5.3863760490266506</v>
      </c>
    </row>
    <row r="452" spans="1:27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62">
        <v>446</v>
      </c>
      <c r="T452" s="63">
        <f>IF('1º Perfil de consumo'!$N$23=0,0,((IF(S452&lt;'1º Perfil de consumo'!$N$23,(-('1º Perfil de consumo'!$N$23/S452)),S452/'1º Perfil de consumo'!$N$23))))</f>
        <v>109.79355258873331</v>
      </c>
      <c r="U452" s="63">
        <f t="shared" si="0"/>
        <v>3.2938065776619991</v>
      </c>
      <c r="V452" s="63">
        <f t="shared" si="1"/>
        <v>4.2938065776619991</v>
      </c>
      <c r="W452" s="63">
        <f>IF(V452&lt;=0,'1º Perfil de consumo'!$N$16/V452,'1º Perfil de consumo'!$N$16*V452)</f>
        <v>5.3956564137287026</v>
      </c>
      <c r="X452" s="64">
        <f t="shared" si="2"/>
        <v>5.3956564137287026</v>
      </c>
      <c r="Y452" s="65">
        <f t="shared" si="3"/>
        <v>82.65908089796045</v>
      </c>
      <c r="Z452" s="62">
        <f>S452*'1º Perfil de consumo'!$N$9/'2º Calculadora de Banda (beta)'!Y452</f>
        <v>4079.1162487788993</v>
      </c>
      <c r="AA452" s="66">
        <f>Z452/'1º Perfil de consumo'!$N$9</f>
        <v>5.3956564137287026</v>
      </c>
    </row>
    <row r="453" spans="1:27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62">
        <v>447</v>
      </c>
      <c r="T453" s="63">
        <f>IF('1º Perfil de consumo'!$N$23=0,0,((IF(S453&lt;'1º Perfil de consumo'!$N$23,(-('1º Perfil de consumo'!$N$23/S453)),S453/'1º Perfil de consumo'!$N$23))))</f>
        <v>110.0397264734614</v>
      </c>
      <c r="U453" s="63">
        <f t="shared" si="0"/>
        <v>3.301191794203842</v>
      </c>
      <c r="V453" s="63">
        <f t="shared" si="1"/>
        <v>4.3011917942038416</v>
      </c>
      <c r="W453" s="63">
        <f>IF(V453&lt;=0,'1º Perfil de consumo'!$N$16/V453,'1º Perfil de consumo'!$N$16*V453)</f>
        <v>5.4049367784307529</v>
      </c>
      <c r="X453" s="64">
        <f t="shared" si="2"/>
        <v>5.4049367784307529</v>
      </c>
      <c r="Y453" s="65">
        <f t="shared" si="3"/>
        <v>82.702169946524364</v>
      </c>
      <c r="Z453" s="62">
        <f>S453*'1º Perfil de consumo'!$N$9/'2º Calculadora de Banda (beta)'!Y453</f>
        <v>4086.1322044936487</v>
      </c>
      <c r="AA453" s="66">
        <f>Z453/'1º Perfil de consumo'!$N$9</f>
        <v>5.404936778430752</v>
      </c>
    </row>
    <row r="454" spans="1:27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62">
        <v>448</v>
      </c>
      <c r="T454" s="63">
        <f>IF('1º Perfil de consumo'!$N$23=0,0,((IF(S454&lt;'1º Perfil de consumo'!$N$23,(-('1º Perfil de consumo'!$N$23/S454)),S454/'1º Perfil de consumo'!$N$23))))</f>
        <v>110.28590035818951</v>
      </c>
      <c r="U454" s="63">
        <f t="shared" si="0"/>
        <v>3.3085770107456853</v>
      </c>
      <c r="V454" s="63">
        <f t="shared" si="1"/>
        <v>4.3085770107456849</v>
      </c>
      <c r="W454" s="63">
        <f>IF(V454&lt;=0,'1º Perfil de consumo'!$N$16/V454,'1º Perfil de consumo'!$N$16*V454)</f>
        <v>5.414217143132805</v>
      </c>
      <c r="X454" s="64">
        <f t="shared" si="2"/>
        <v>5.414217143132805</v>
      </c>
      <c r="Y454" s="65">
        <f t="shared" si="3"/>
        <v>82.745111279518369</v>
      </c>
      <c r="Z454" s="62">
        <f>S454*'1º Perfil de consumo'!$N$9/'2º Calculadora de Banda (beta)'!Y454</f>
        <v>4093.1481602084009</v>
      </c>
      <c r="AA454" s="66">
        <f>Z454/'1º Perfil de consumo'!$N$9</f>
        <v>5.414217143132805</v>
      </c>
    </row>
    <row r="455" spans="1:27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62">
        <v>449</v>
      </c>
      <c r="T455" s="63">
        <f>IF('1º Perfil de consumo'!$N$23=0,0,((IF(S455&lt;'1º Perfil de consumo'!$N$23,(-('1º Perfil de consumo'!$N$23/S455)),S455/'1º Perfil de consumo'!$N$23))))</f>
        <v>110.5320742429176</v>
      </c>
      <c r="U455" s="63">
        <f t="shared" si="0"/>
        <v>3.3159622272875278</v>
      </c>
      <c r="V455" s="63">
        <f t="shared" si="1"/>
        <v>4.3159622272875282</v>
      </c>
      <c r="W455" s="63">
        <f>IF(V455&lt;=0,'1º Perfil de consumo'!$N$16/V455,'1º Perfil de consumo'!$N$16*V455)</f>
        <v>5.4234975078348562</v>
      </c>
      <c r="X455" s="64">
        <f t="shared" si="2"/>
        <v>5.4234975078348562</v>
      </c>
      <c r="Y455" s="65">
        <f t="shared" si="3"/>
        <v>82.787905655228684</v>
      </c>
      <c r="Z455" s="62">
        <f>S455*'1º Perfil de consumo'!$N$9/'2º Calculadora de Banda (beta)'!Y455</f>
        <v>4100.1641159231513</v>
      </c>
      <c r="AA455" s="66">
        <f>Z455/'1º Perfil de consumo'!$N$9</f>
        <v>5.4234975078348562</v>
      </c>
    </row>
    <row r="456" spans="1:27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62">
        <v>450</v>
      </c>
      <c r="T456" s="63">
        <f>IF('1º Perfil de consumo'!$N$23=0,0,((IF(S456&lt;'1º Perfil de consumo'!$N$23,(-('1º Perfil de consumo'!$N$23/S456)),S456/'1º Perfil de consumo'!$N$23))))</f>
        <v>110.77824812764571</v>
      </c>
      <c r="U456" s="63">
        <f t="shared" si="0"/>
        <v>3.3233474438293711</v>
      </c>
      <c r="V456" s="63">
        <f t="shared" si="1"/>
        <v>4.3233474438293715</v>
      </c>
      <c r="W456" s="63">
        <f>IF(V456&lt;=0,'1º Perfil de consumo'!$N$16/V456,'1º Perfil de consumo'!$N$16*V456)</f>
        <v>5.4327778725369082</v>
      </c>
      <c r="X456" s="64">
        <f t="shared" si="2"/>
        <v>5.4327778725369082</v>
      </c>
      <c r="Y456" s="65">
        <f t="shared" si="3"/>
        <v>82.83055382676018</v>
      </c>
      <c r="Z456" s="62">
        <f>S456*'1º Perfil de consumo'!$N$9/'2º Calculadora de Banda (beta)'!Y456</f>
        <v>4107.1800716379021</v>
      </c>
      <c r="AA456" s="66">
        <f>Z456/'1º Perfil de consumo'!$N$9</f>
        <v>5.4327778725369074</v>
      </c>
    </row>
    <row r="457" spans="1:2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62">
        <v>451</v>
      </c>
      <c r="T457" s="63">
        <f>IF('1º Perfil de consumo'!$N$23=0,0,((IF(S457&lt;'1º Perfil de consumo'!$N$23,(-('1º Perfil de consumo'!$N$23/S457)),S457/'1º Perfil de consumo'!$N$23))))</f>
        <v>111.0244220123738</v>
      </c>
      <c r="U457" s="63">
        <f t="shared" si="0"/>
        <v>3.330732660371214</v>
      </c>
      <c r="V457" s="63">
        <f t="shared" si="1"/>
        <v>4.330732660371214</v>
      </c>
      <c r="W457" s="63">
        <f>IF(V457&lt;=0,'1º Perfil de consumo'!$N$16/V457,'1º Perfil de consumo'!$N$16*V457)</f>
        <v>5.4420582372389585</v>
      </c>
      <c r="X457" s="64">
        <f t="shared" si="2"/>
        <v>5.4420582372389585</v>
      </c>
      <c r="Y457" s="65">
        <f t="shared" si="3"/>
        <v>82.873056542080661</v>
      </c>
      <c r="Z457" s="62">
        <f>S457*'1º Perfil de consumo'!$N$9/'2º Calculadora de Banda (beta)'!Y457</f>
        <v>4114.196027352652</v>
      </c>
      <c r="AA457" s="66">
        <f>Z457/'1º Perfil de consumo'!$N$9</f>
        <v>5.4420582372389577</v>
      </c>
    </row>
    <row r="458" spans="1:27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62">
        <v>452</v>
      </c>
      <c r="T458" s="63">
        <f>IF('1º Perfil de consumo'!$N$23=0,0,((IF(S458&lt;'1º Perfil de consumo'!$N$23,(-('1º Perfil de consumo'!$N$23/S458)),S458/'1º Perfil de consumo'!$N$23))))</f>
        <v>111.27059589710191</v>
      </c>
      <c r="U458" s="63">
        <f t="shared" si="0"/>
        <v>3.3381178769130573</v>
      </c>
      <c r="V458" s="63">
        <f t="shared" si="1"/>
        <v>4.3381178769130573</v>
      </c>
      <c r="W458" s="63">
        <f>IF(V458&lt;=0,'1º Perfil de consumo'!$N$16/V458,'1º Perfil de consumo'!$N$16*V458)</f>
        <v>5.4513386019410106</v>
      </c>
      <c r="X458" s="64">
        <f t="shared" si="2"/>
        <v>5.4513386019410106</v>
      </c>
      <c r="Y458" s="65">
        <f t="shared" si="3"/>
        <v>82.915414544064518</v>
      </c>
      <c r="Z458" s="62">
        <f>S458*'1º Perfil de consumo'!$N$9/'2º Calculadora de Banda (beta)'!Y458</f>
        <v>4121.2119830674037</v>
      </c>
      <c r="AA458" s="66">
        <f>Z458/'1º Perfil de consumo'!$N$9</f>
        <v>5.4513386019410106</v>
      </c>
    </row>
    <row r="459" spans="1:27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62">
        <v>453</v>
      </c>
      <c r="T459" s="63">
        <f>IF('1º Perfil de consumo'!$N$23=0,0,((IF(S459&lt;'1º Perfil de consumo'!$N$23,(-('1º Perfil de consumo'!$N$23/S459)),S459/'1º Perfil de consumo'!$N$23))))</f>
        <v>111.51676978183001</v>
      </c>
      <c r="U459" s="63">
        <f t="shared" si="0"/>
        <v>3.3455030934549002</v>
      </c>
      <c r="V459" s="63">
        <f t="shared" si="1"/>
        <v>4.3455030934548997</v>
      </c>
      <c r="W459" s="63">
        <f>IF(V459&lt;=0,'1º Perfil de consumo'!$N$16/V459,'1º Perfil de consumo'!$N$16*V459)</f>
        <v>5.4606189666430618</v>
      </c>
      <c r="X459" s="64">
        <f t="shared" si="2"/>
        <v>5.4606189666430618</v>
      </c>
      <c r="Y459" s="65">
        <f t="shared" si="3"/>
        <v>82.957628570536144</v>
      </c>
      <c r="Z459" s="62">
        <f>S459*'1º Perfil de consumo'!$N$9/'2º Calculadora de Banda (beta)'!Y459</f>
        <v>4128.2279387821545</v>
      </c>
      <c r="AA459" s="66">
        <f>Z459/'1º Perfil de consumo'!$N$9</f>
        <v>5.4606189666430618</v>
      </c>
    </row>
    <row r="460" spans="1:27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62">
        <v>454</v>
      </c>
      <c r="T460" s="63">
        <f>IF('1º Perfil de consumo'!$N$23=0,0,((IF(S460&lt;'1º Perfil de consumo'!$N$23,(-('1º Perfil de consumo'!$N$23/S460)),S460/'1º Perfil de consumo'!$N$23))))</f>
        <v>111.76294366655812</v>
      </c>
      <c r="U460" s="63">
        <f t="shared" si="0"/>
        <v>3.3528883099967435</v>
      </c>
      <c r="V460" s="63">
        <f t="shared" si="1"/>
        <v>4.352888309996743</v>
      </c>
      <c r="W460" s="63">
        <f>IF(V460&lt;=0,'1º Perfil de consumo'!$N$16/V460,'1º Perfil de consumo'!$N$16*V460)</f>
        <v>5.469899331345113</v>
      </c>
      <c r="X460" s="64">
        <f t="shared" si="2"/>
        <v>5.469899331345113</v>
      </c>
      <c r="Y460" s="65">
        <f t="shared" si="3"/>
        <v>82.999699354312625</v>
      </c>
      <c r="Z460" s="62">
        <f>S460*'1º Perfil de consumo'!$N$9/'2º Calculadora de Banda (beta)'!Y460</f>
        <v>4135.2438944969053</v>
      </c>
      <c r="AA460" s="66">
        <f>Z460/'1º Perfil de consumo'!$N$9</f>
        <v>5.469899331345113</v>
      </c>
    </row>
    <row r="461" spans="1:27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62">
        <v>455</v>
      </c>
      <c r="T461" s="63">
        <f>IF('1º Perfil de consumo'!$N$23=0,0,((IF(S461&lt;'1º Perfil de consumo'!$N$23,(-('1º Perfil de consumo'!$N$23/S461)),S461/'1º Perfil de consumo'!$N$23))))</f>
        <v>112.00911755128621</v>
      </c>
      <c r="U461" s="63">
        <f t="shared" si="0"/>
        <v>3.3602735265385864</v>
      </c>
      <c r="V461" s="63">
        <f t="shared" si="1"/>
        <v>4.3602735265385864</v>
      </c>
      <c r="W461" s="63">
        <f>IF(V461&lt;=0,'1º Perfil de consumo'!$N$16/V461,'1º Perfil de consumo'!$N$16*V461)</f>
        <v>5.479179696047165</v>
      </c>
      <c r="X461" s="64">
        <f t="shared" si="2"/>
        <v>5.479179696047165</v>
      </c>
      <c r="Y461" s="65">
        <f t="shared" si="3"/>
        <v>83.0416276232462</v>
      </c>
      <c r="Z461" s="62">
        <f>S461*'1º Perfil de consumo'!$N$9/'2º Calculadora de Banda (beta)'!Y461</f>
        <v>4142.2598502116571</v>
      </c>
      <c r="AA461" s="66">
        <f>Z461/'1º Perfil de consumo'!$N$9</f>
        <v>5.479179696047165</v>
      </c>
    </row>
    <row r="462" spans="1:27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62">
        <v>456</v>
      </c>
      <c r="T462" s="63">
        <f>IF('1º Perfil de consumo'!$N$23=0,0,((IF(S462&lt;'1º Perfil de consumo'!$N$23,(-('1º Perfil de consumo'!$N$23/S462)),S462/'1º Perfil de consumo'!$N$23))))</f>
        <v>112.25529143601432</v>
      </c>
      <c r="U462" s="63">
        <f t="shared" si="0"/>
        <v>3.3676587430804292</v>
      </c>
      <c r="V462" s="63">
        <f t="shared" si="1"/>
        <v>4.3676587430804297</v>
      </c>
      <c r="W462" s="63">
        <f>IF(V462&lt;=0,'1º Perfil de consumo'!$N$16/V462,'1º Perfil de consumo'!$N$16*V462)</f>
        <v>5.4884600607492171</v>
      </c>
      <c r="X462" s="64">
        <f t="shared" si="2"/>
        <v>5.4884600607492171</v>
      </c>
      <c r="Y462" s="65">
        <f t="shared" si="3"/>
        <v>83.08341410026631</v>
      </c>
      <c r="Z462" s="62">
        <f>S462*'1º Perfil de consumo'!$N$9/'2º Calculadora de Banda (beta)'!Y462</f>
        <v>4149.2758059264079</v>
      </c>
      <c r="AA462" s="66">
        <f>Z462/'1º Perfil de consumo'!$N$9</f>
        <v>5.4884600607492171</v>
      </c>
    </row>
    <row r="463" spans="1:27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62">
        <v>457</v>
      </c>
      <c r="T463" s="63">
        <f>IF('1º Perfil de consumo'!$N$23=0,0,((IF(S463&lt;'1º Perfil de consumo'!$N$23,(-('1º Perfil de consumo'!$N$23/S463)),S463/'1º Perfil de consumo'!$N$23))))</f>
        <v>112.50146532074243</v>
      </c>
      <c r="U463" s="63">
        <f t="shared" si="0"/>
        <v>3.3750439596222725</v>
      </c>
      <c r="V463" s="63">
        <f t="shared" si="1"/>
        <v>4.375043959622273</v>
      </c>
      <c r="W463" s="63">
        <f>IF(V463&lt;=0,'1º Perfil de consumo'!$N$16/V463,'1º Perfil de consumo'!$N$16*V463)</f>
        <v>5.4977404254512683</v>
      </c>
      <c r="X463" s="64">
        <f t="shared" si="2"/>
        <v>5.4977404254512683</v>
      </c>
      <c r="Y463" s="65">
        <f t="shared" si="3"/>
        <v>83.125059503421042</v>
      </c>
      <c r="Z463" s="62">
        <f>S463*'1º Perfil de consumo'!$N$9/'2º Calculadora de Banda (beta)'!Y463</f>
        <v>4156.2917616411587</v>
      </c>
      <c r="AA463" s="66">
        <f>Z463/'1º Perfil de consumo'!$N$9</f>
        <v>5.4977404254512683</v>
      </c>
    </row>
    <row r="464" spans="1:27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62">
        <v>458</v>
      </c>
      <c r="T464" s="63">
        <f>IF('1º Perfil de consumo'!$N$23=0,0,((IF(S464&lt;'1º Perfil de consumo'!$N$23,(-('1º Perfil de consumo'!$N$23/S464)),S464/'1º Perfil de consumo'!$N$23))))</f>
        <v>112.74763920547052</v>
      </c>
      <c r="U464" s="63">
        <f t="shared" si="0"/>
        <v>3.3824291761641154</v>
      </c>
      <c r="V464" s="63">
        <f t="shared" si="1"/>
        <v>4.3824291761641154</v>
      </c>
      <c r="W464" s="63">
        <f>IF(V464&lt;=0,'1º Perfil de consumo'!$N$16/V464,'1º Perfil de consumo'!$N$16*V464)</f>
        <v>5.5070207901533195</v>
      </c>
      <c r="X464" s="64">
        <f t="shared" si="2"/>
        <v>5.5070207901533195</v>
      </c>
      <c r="Y464" s="65">
        <f t="shared" si="3"/>
        <v>83.166564545918291</v>
      </c>
      <c r="Z464" s="62">
        <f>S464*'1º Perfil de consumo'!$N$9/'2º Calculadora de Banda (beta)'!Y464</f>
        <v>4163.3077173559095</v>
      </c>
      <c r="AA464" s="66">
        <f>Z464/'1º Perfil de consumo'!$N$9</f>
        <v>5.5070207901533195</v>
      </c>
    </row>
    <row r="465" spans="1:27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62">
        <v>459</v>
      </c>
      <c r="T465" s="63">
        <f>IF('1º Perfil de consumo'!$N$23=0,0,((IF(S465&lt;'1º Perfil de consumo'!$N$23,(-('1º Perfil de consumo'!$N$23/S465)),S465/'1º Perfil de consumo'!$N$23))))</f>
        <v>112.99381309019863</v>
      </c>
      <c r="U465" s="63">
        <f t="shared" si="0"/>
        <v>3.3898143927059587</v>
      </c>
      <c r="V465" s="63">
        <f t="shared" si="1"/>
        <v>4.3898143927059587</v>
      </c>
      <c r="W465" s="63">
        <f>IF(V465&lt;=0,'1º Perfil de consumo'!$N$16/V465,'1º Perfil de consumo'!$N$16*V465)</f>
        <v>5.5163011548553706</v>
      </c>
      <c r="X465" s="64">
        <f t="shared" si="2"/>
        <v>5.5163011548553706</v>
      </c>
      <c r="Y465" s="65">
        <f t="shared" si="3"/>
        <v>83.207929936166494</v>
      </c>
      <c r="Z465" s="62">
        <f>S465*'1º Perfil de consumo'!$N$9/'2º Calculadora de Banda (beta)'!Y465</f>
        <v>4170.3236730706603</v>
      </c>
      <c r="AA465" s="66">
        <f>Z465/'1º Perfil de consumo'!$N$9</f>
        <v>5.5163011548553706</v>
      </c>
    </row>
    <row r="466" spans="1:27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62">
        <v>460</v>
      </c>
      <c r="T466" s="63">
        <f>IF('1º Perfil de consumo'!$N$23=0,0,((IF(S466&lt;'1º Perfil de consumo'!$N$23,(-('1º Perfil de consumo'!$N$23/S466)),S466/'1º Perfil de consumo'!$N$23))))</f>
        <v>113.23998697492672</v>
      </c>
      <c r="U466" s="63">
        <f t="shared" si="0"/>
        <v>3.3971996092478016</v>
      </c>
      <c r="V466" s="63">
        <f t="shared" si="1"/>
        <v>4.3971996092478012</v>
      </c>
      <c r="W466" s="63">
        <f>IF(V466&lt;=0,'1º Perfil de consumo'!$N$16/V466,'1º Perfil de consumo'!$N$16*V466)</f>
        <v>5.5255815195574218</v>
      </c>
      <c r="X466" s="64">
        <f t="shared" si="2"/>
        <v>5.5255815195574218</v>
      </c>
      <c r="Y466" s="65">
        <f t="shared" si="3"/>
        <v>83.249156377814913</v>
      </c>
      <c r="Z466" s="62">
        <f>S466*'1º Perfil de consumo'!$N$9/'2º Calculadora de Banda (beta)'!Y466</f>
        <v>4177.3396287854112</v>
      </c>
      <c r="AA466" s="66">
        <f>Z466/'1º Perfil de consumo'!$N$9</f>
        <v>5.5255815195574218</v>
      </c>
    </row>
    <row r="467" spans="1:2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62">
        <v>461</v>
      </c>
      <c r="T467" s="63">
        <f>IF('1º Perfil de consumo'!$N$23=0,0,((IF(S467&lt;'1º Perfil de consumo'!$N$23,(-('1º Perfil de consumo'!$N$23/S467)),S467/'1º Perfil de consumo'!$N$23))))</f>
        <v>113.48616085965483</v>
      </c>
      <c r="U467" s="63">
        <f t="shared" si="0"/>
        <v>3.4045848257896449</v>
      </c>
      <c r="V467" s="63">
        <f t="shared" si="1"/>
        <v>4.4045848257896445</v>
      </c>
      <c r="W467" s="63">
        <f>IF(V467&lt;=0,'1º Perfil de consumo'!$N$16/V467,'1º Perfil de consumo'!$N$16*V467)</f>
        <v>5.5348618842594739</v>
      </c>
      <c r="X467" s="64">
        <f t="shared" si="2"/>
        <v>5.5348618842594739</v>
      </c>
      <c r="Y467" s="65">
        <f t="shared" si="3"/>
        <v>83.290244569793558</v>
      </c>
      <c r="Z467" s="62">
        <f>S467*'1º Perfil de consumo'!$N$9/'2º Calculadora de Banda (beta)'!Y467</f>
        <v>4184.355584500162</v>
      </c>
      <c r="AA467" s="66">
        <f>Z467/'1º Perfil de consumo'!$N$9</f>
        <v>5.5348618842594739</v>
      </c>
    </row>
    <row r="468" spans="1:27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62">
        <v>462</v>
      </c>
      <c r="T468" s="63">
        <f>IF('1º Perfil de consumo'!$N$23=0,0,((IF(S468&lt;'1º Perfil de consumo'!$N$23,(-('1º Perfil de consumo'!$N$23/S468)),S468/'1º Perfil de consumo'!$N$23))))</f>
        <v>113.73233474438292</v>
      </c>
      <c r="U468" s="63">
        <f t="shared" si="0"/>
        <v>3.4119700423314878</v>
      </c>
      <c r="V468" s="63">
        <f t="shared" si="1"/>
        <v>4.4119700423314878</v>
      </c>
      <c r="W468" s="63">
        <f>IF(V468&lt;=0,'1º Perfil de consumo'!$N$16/V468,'1º Perfil de consumo'!$N$16*V468)</f>
        <v>5.5441422489615251</v>
      </c>
      <c r="X468" s="64">
        <f t="shared" si="2"/>
        <v>5.5441422489615251</v>
      </c>
      <c r="Y468" s="65">
        <f t="shared" si="3"/>
        <v>83.331195206352675</v>
      </c>
      <c r="Z468" s="62">
        <f>S468*'1º Perfil de consumo'!$N$9/'2º Calculadora de Banda (beta)'!Y468</f>
        <v>4191.3715402149128</v>
      </c>
      <c r="AA468" s="66">
        <f>Z468/'1º Perfil de consumo'!$N$9</f>
        <v>5.5441422489615251</v>
      </c>
    </row>
    <row r="469" spans="1:27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62">
        <v>463</v>
      </c>
      <c r="T469" s="63">
        <f>IF('1º Perfil de consumo'!$N$23=0,0,((IF(S469&lt;'1º Perfil de consumo'!$N$23,(-('1º Perfil de consumo'!$N$23/S469)),S469/'1º Perfil de consumo'!$N$23))))</f>
        <v>113.97850862911103</v>
      </c>
      <c r="U469" s="63">
        <f t="shared" si="0"/>
        <v>3.4193552588733307</v>
      </c>
      <c r="V469" s="63">
        <f t="shared" si="1"/>
        <v>4.4193552588733311</v>
      </c>
      <c r="W469" s="63">
        <f>IF(V469&lt;=0,'1º Perfil de consumo'!$N$16/V469,'1º Perfil de consumo'!$N$16*V469)</f>
        <v>5.5534226136635771</v>
      </c>
      <c r="X469" s="64">
        <f t="shared" si="2"/>
        <v>5.5534226136635771</v>
      </c>
      <c r="Y469" s="65">
        <f t="shared" si="3"/>
        <v>83.372008977101814</v>
      </c>
      <c r="Z469" s="62">
        <f>S469*'1º Perfil de consumo'!$N$9/'2º Calculadora de Banda (beta)'!Y469</f>
        <v>4198.3874959296645</v>
      </c>
      <c r="AA469" s="66">
        <f>Z469/'1º Perfil de consumo'!$N$9</f>
        <v>5.5534226136635771</v>
      </c>
    </row>
    <row r="470" spans="1:27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62">
        <v>464</v>
      </c>
      <c r="T470" s="63">
        <f>IF('1º Perfil de consumo'!$N$23=0,0,((IF(S470&lt;'1º Perfil de consumo'!$N$23,(-('1º Perfil de consumo'!$N$23/S470)),S470/'1º Perfil de consumo'!$N$23))))</f>
        <v>114.22468251383913</v>
      </c>
      <c r="U470" s="63">
        <f t="shared" si="0"/>
        <v>3.4267404754151736</v>
      </c>
      <c r="V470" s="63">
        <f t="shared" si="1"/>
        <v>4.4267404754151736</v>
      </c>
      <c r="W470" s="63">
        <f>IF(V470&lt;=0,'1º Perfil de consumo'!$N$16/V470,'1º Perfil de consumo'!$N$16*V470)</f>
        <v>5.5627029783656274</v>
      </c>
      <c r="X470" s="64">
        <f t="shared" si="2"/>
        <v>5.5627029783656274</v>
      </c>
      <c r="Y470" s="65">
        <f t="shared" si="3"/>
        <v>83.412686567048638</v>
      </c>
      <c r="Z470" s="62">
        <f>S470*'1º Perfil de consumo'!$N$9/'2º Calculadora de Banda (beta)'!Y470</f>
        <v>4205.4034516444144</v>
      </c>
      <c r="AA470" s="66">
        <f>Z470/'1º Perfil de consumo'!$N$9</f>
        <v>5.5627029783656274</v>
      </c>
    </row>
    <row r="471" spans="1:27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62">
        <v>465</v>
      </c>
      <c r="T471" s="63">
        <f>IF('1º Perfil de consumo'!$N$23=0,0,((IF(S471&lt;'1º Perfil de consumo'!$N$23,(-('1º Perfil de consumo'!$N$23/S471)),S471/'1º Perfil de consumo'!$N$23))))</f>
        <v>114.47085639856724</v>
      </c>
      <c r="U471" s="63">
        <f t="shared" si="0"/>
        <v>3.4341256919570169</v>
      </c>
      <c r="V471" s="63">
        <f t="shared" si="1"/>
        <v>4.4341256919570169</v>
      </c>
      <c r="W471" s="63">
        <f>IF(V471&lt;=0,'1º Perfil de consumo'!$N$16/V471,'1º Perfil de consumo'!$N$16*V471)</f>
        <v>5.5719833430676795</v>
      </c>
      <c r="X471" s="64">
        <f t="shared" si="2"/>
        <v>5.5719833430676795</v>
      </c>
      <c r="Y471" s="65">
        <f t="shared" si="3"/>
        <v>83.453228656637052</v>
      </c>
      <c r="Z471" s="62">
        <f>S471*'1º Perfil de consumo'!$N$9/'2º Calculadora de Banda (beta)'!Y471</f>
        <v>4212.4194073591661</v>
      </c>
      <c r="AA471" s="66">
        <f>Z471/'1º Perfil de consumo'!$N$9</f>
        <v>5.5719833430676804</v>
      </c>
    </row>
    <row r="472" spans="1:27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62">
        <v>466</v>
      </c>
      <c r="T472" s="63">
        <f>IF('1º Perfil de consumo'!$N$23=0,0,((IF(S472&lt;'1º Perfil de consumo'!$N$23,(-('1º Perfil de consumo'!$N$23/S472)),S472/'1º Perfil de consumo'!$N$23))))</f>
        <v>114.71703028329533</v>
      </c>
      <c r="U472" s="63">
        <f t="shared" si="0"/>
        <v>3.4415109084988598</v>
      </c>
      <c r="V472" s="63">
        <f t="shared" si="1"/>
        <v>4.4415109084988593</v>
      </c>
      <c r="W472" s="63">
        <f>IF(V472&lt;=0,'1º Perfil de consumo'!$N$16/V472,'1º Perfil de consumo'!$N$16*V472)</f>
        <v>5.5812637077697298</v>
      </c>
      <c r="X472" s="64">
        <f t="shared" si="2"/>
        <v>5.5812637077697298</v>
      </c>
      <c r="Y472" s="65">
        <f t="shared" si="3"/>
        <v>83.493635921785426</v>
      </c>
      <c r="Z472" s="62">
        <f>S472*'1º Perfil de consumo'!$N$9/'2º Calculadora de Banda (beta)'!Y472</f>
        <v>4219.4353630739151</v>
      </c>
      <c r="AA472" s="66">
        <f>Z472/'1º Perfil de consumo'!$N$9</f>
        <v>5.5812637077697289</v>
      </c>
    </row>
    <row r="473" spans="1:27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62">
        <v>467</v>
      </c>
      <c r="T473" s="63">
        <f>IF('1º Perfil de consumo'!$N$23=0,0,((IF(S473&lt;'1º Perfil de consumo'!$N$23,(-('1º Perfil de consumo'!$N$23/S473)),S473/'1º Perfil de consumo'!$N$23))))</f>
        <v>114.96320416802344</v>
      </c>
      <c r="U473" s="63">
        <f t="shared" si="0"/>
        <v>3.4488961250407031</v>
      </c>
      <c r="V473" s="63">
        <f t="shared" si="1"/>
        <v>4.4488961250407026</v>
      </c>
      <c r="W473" s="63">
        <f>IF(V473&lt;=0,'1º Perfil de consumo'!$N$16/V473,'1º Perfil de consumo'!$N$16*V473)</f>
        <v>5.5905440724717819</v>
      </c>
      <c r="X473" s="64">
        <f t="shared" si="2"/>
        <v>5.5905440724717819</v>
      </c>
      <c r="Y473" s="65">
        <f t="shared" si="3"/>
        <v>83.533909033923848</v>
      </c>
      <c r="Z473" s="62">
        <f>S473*'1º Perfil de consumo'!$N$9/'2º Calculadora de Banda (beta)'!Y473</f>
        <v>4226.4513187886669</v>
      </c>
      <c r="AA473" s="66">
        <f>Z473/'1º Perfil de consumo'!$N$9</f>
        <v>5.5905440724717819</v>
      </c>
    </row>
    <row r="474" spans="1:27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62">
        <v>468</v>
      </c>
      <c r="T474" s="63">
        <f>IF('1º Perfil de consumo'!$N$23=0,0,((IF(S474&lt;'1º Perfil de consumo'!$N$23,(-('1º Perfil de consumo'!$N$23/S474)),S474/'1º Perfil de consumo'!$N$23))))</f>
        <v>115.20937805275153</v>
      </c>
      <c r="U474" s="63">
        <f t="shared" si="0"/>
        <v>3.456281341582546</v>
      </c>
      <c r="V474" s="63">
        <f t="shared" si="1"/>
        <v>4.456281341582546</v>
      </c>
      <c r="W474" s="63">
        <f>IF(V474&lt;=0,'1º Perfil de consumo'!$N$16/V474,'1º Perfil de consumo'!$N$16*V474)</f>
        <v>5.5998244371738339</v>
      </c>
      <c r="X474" s="64">
        <f t="shared" si="2"/>
        <v>5.5998244371738339</v>
      </c>
      <c r="Y474" s="65">
        <f t="shared" si="3"/>
        <v>83.574048660031593</v>
      </c>
      <c r="Z474" s="62">
        <f>S474*'1º Perfil de consumo'!$N$9/'2º Calculadora de Banda (beta)'!Y474</f>
        <v>4233.4672745034186</v>
      </c>
      <c r="AA474" s="66">
        <f>Z474/'1º Perfil de consumo'!$N$9</f>
        <v>5.5998244371738339</v>
      </c>
    </row>
    <row r="475" spans="1:27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62">
        <v>469</v>
      </c>
      <c r="T475" s="63">
        <f>IF('1º Perfil de consumo'!$N$23=0,0,((IF(S475&lt;'1º Perfil de consumo'!$N$23,(-('1º Perfil de consumo'!$N$23/S475)),S475/'1º Perfil de consumo'!$N$23))))</f>
        <v>115.45555193747964</v>
      </c>
      <c r="U475" s="63">
        <f t="shared" si="0"/>
        <v>3.4636665581243893</v>
      </c>
      <c r="V475" s="63">
        <f t="shared" si="1"/>
        <v>4.4636665581243893</v>
      </c>
      <c r="W475" s="63">
        <f>IF(V475&lt;=0,'1º Perfil de consumo'!$N$16/V475,'1º Perfil de consumo'!$N$16*V475)</f>
        <v>5.609104801875886</v>
      </c>
      <c r="X475" s="64">
        <f t="shared" si="2"/>
        <v>5.609104801875886</v>
      </c>
      <c r="Y475" s="65">
        <f t="shared" si="3"/>
        <v>83.614055462673747</v>
      </c>
      <c r="Z475" s="62">
        <f>S475*'1º Perfil de consumo'!$N$9/'2º Calculadora de Banda (beta)'!Y475</f>
        <v>4240.4832302181703</v>
      </c>
      <c r="AA475" s="66">
        <f>Z475/'1º Perfil de consumo'!$N$9</f>
        <v>5.6091048018758869</v>
      </c>
    </row>
    <row r="476" spans="1:27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62">
        <v>470</v>
      </c>
      <c r="T476" s="63">
        <f>IF('1º Perfil de consumo'!$N$23=0,0,((IF(S476&lt;'1º Perfil de consumo'!$N$23,(-('1º Perfil de consumo'!$N$23/S476)),S476/'1º Perfil de consumo'!$N$23))))</f>
        <v>115.70172582220773</v>
      </c>
      <c r="U476" s="63">
        <f t="shared" si="0"/>
        <v>3.4710517746662317</v>
      </c>
      <c r="V476" s="63">
        <f t="shared" si="1"/>
        <v>4.4710517746662317</v>
      </c>
      <c r="W476" s="63">
        <f>IF(V476&lt;=0,'1º Perfil de consumo'!$N$16/V476,'1º Perfil de consumo'!$N$16*V476)</f>
        <v>5.6183851665779363</v>
      </c>
      <c r="X476" s="64">
        <f t="shared" si="2"/>
        <v>5.6183851665779363</v>
      </c>
      <c r="Y476" s="65">
        <f t="shared" si="3"/>
        <v>83.653930100037812</v>
      </c>
      <c r="Z476" s="62">
        <f>S476*'1º Perfil de consumo'!$N$9/'2º Calculadora de Banda (beta)'!Y476</f>
        <v>4247.4991859329202</v>
      </c>
      <c r="AA476" s="66">
        <f>Z476/'1º Perfil de consumo'!$N$9</f>
        <v>5.6183851665779372</v>
      </c>
    </row>
    <row r="477" spans="1:2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62">
        <v>471</v>
      </c>
      <c r="T477" s="63">
        <f>IF('1º Perfil de consumo'!$N$23=0,0,((IF(S477&lt;'1º Perfil de consumo'!$N$23,(-('1º Perfil de consumo'!$N$23/S477)),S477/'1º Perfil de consumo'!$N$23))))</f>
        <v>115.94789970693584</v>
      </c>
      <c r="U477" s="63">
        <f t="shared" si="0"/>
        <v>3.478436991208075</v>
      </c>
      <c r="V477" s="63">
        <f t="shared" si="1"/>
        <v>4.478436991208075</v>
      </c>
      <c r="W477" s="63">
        <f>IF(V477&lt;=0,'1º Perfil de consumo'!$N$16/V477,'1º Perfil de consumo'!$N$16*V477)</f>
        <v>5.6276655312799884</v>
      </c>
      <c r="X477" s="64">
        <f t="shared" si="2"/>
        <v>5.6276655312799884</v>
      </c>
      <c r="Y477" s="65">
        <f t="shared" si="3"/>
        <v>83.693673225969604</v>
      </c>
      <c r="Z477" s="62">
        <f>S477*'1º Perfil de consumo'!$N$9/'2º Calculadora de Banda (beta)'!Y477</f>
        <v>4254.515141647671</v>
      </c>
      <c r="AA477" s="66">
        <f>Z477/'1º Perfil de consumo'!$N$9</f>
        <v>5.6276655312799884</v>
      </c>
    </row>
    <row r="478" spans="1:27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62">
        <v>472</v>
      </c>
      <c r="T478" s="63">
        <f>IF('1º Perfil de consumo'!$N$23=0,0,((IF(S478&lt;'1º Perfil de consumo'!$N$23,(-('1º Perfil de consumo'!$N$23/S478)),S478/'1º Perfil de consumo'!$N$23))))</f>
        <v>116.19407359166394</v>
      </c>
      <c r="U478" s="63">
        <f t="shared" si="0"/>
        <v>3.4858222077499179</v>
      </c>
      <c r="V478" s="63">
        <f t="shared" si="1"/>
        <v>4.4858222077499175</v>
      </c>
      <c r="W478" s="63">
        <f>IF(V478&lt;=0,'1º Perfil de consumo'!$N$16/V478,'1º Perfil de consumo'!$N$16*V478)</f>
        <v>5.6369458959820387</v>
      </c>
      <c r="X478" s="64">
        <f t="shared" si="2"/>
        <v>5.6369458959820387</v>
      </c>
      <c r="Y478" s="65">
        <f t="shared" si="3"/>
        <v>83.733285490009251</v>
      </c>
      <c r="Z478" s="62">
        <f>S478*'1º Perfil de consumo'!$N$9/'2º Calculadora de Banda (beta)'!Y478</f>
        <v>4261.531097362421</v>
      </c>
      <c r="AA478" s="66">
        <f>Z478/'1º Perfil de consumo'!$N$9</f>
        <v>5.6369458959820387</v>
      </c>
    </row>
    <row r="479" spans="1:27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62">
        <v>473</v>
      </c>
      <c r="T479" s="63">
        <f>IF('1º Perfil de consumo'!$N$23=0,0,((IF(S479&lt;'1º Perfil de consumo'!$N$23,(-('1º Perfil de consumo'!$N$23/S479)),S479/'1º Perfil de consumo'!$N$23))))</f>
        <v>116.44024747639205</v>
      </c>
      <c r="U479" s="63">
        <f t="shared" si="0"/>
        <v>3.4932074242917612</v>
      </c>
      <c r="V479" s="63">
        <f t="shared" si="1"/>
        <v>4.4932074242917608</v>
      </c>
      <c r="W479" s="63">
        <f>IF(V479&lt;=0,'1º Perfil de consumo'!$N$16/V479,'1º Perfil de consumo'!$N$16*V479)</f>
        <v>5.6462262606840907</v>
      </c>
      <c r="X479" s="64">
        <f t="shared" si="2"/>
        <v>5.6462262606840907</v>
      </c>
      <c r="Y479" s="65">
        <f t="shared" si="3"/>
        <v>83.77276753742629</v>
      </c>
      <c r="Z479" s="62">
        <f>S479*'1º Perfil de consumo'!$N$9/'2º Calculadora de Banda (beta)'!Y479</f>
        <v>4268.5470530771727</v>
      </c>
      <c r="AA479" s="66">
        <f>Z479/'1º Perfil de consumo'!$N$9</f>
        <v>5.6462262606840907</v>
      </c>
    </row>
    <row r="480" spans="1:27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62">
        <v>474</v>
      </c>
      <c r="T480" s="63">
        <f>IF('1º Perfil de consumo'!$N$23=0,0,((IF(S480&lt;'1º Perfil de consumo'!$N$23,(-('1º Perfil de consumo'!$N$23/S480)),S480/'1º Perfil de consumo'!$N$23))))</f>
        <v>116.68642136112014</v>
      </c>
      <c r="U480" s="63">
        <f t="shared" si="0"/>
        <v>3.5005926408336041</v>
      </c>
      <c r="V480" s="63">
        <f t="shared" si="1"/>
        <v>4.5005926408336041</v>
      </c>
      <c r="W480" s="63">
        <f>IF(V480&lt;=0,'1º Perfil de consumo'!$N$16/V480,'1º Perfil de consumo'!$N$16*V480)</f>
        <v>5.6555066253861419</v>
      </c>
      <c r="X480" s="64">
        <f t="shared" si="2"/>
        <v>5.6555066253861419</v>
      </c>
      <c r="Y480" s="65">
        <f t="shared" si="3"/>
        <v>83.812120009254983</v>
      </c>
      <c r="Z480" s="62">
        <f>S480*'1º Perfil de consumo'!$N$9/'2º Calculadora de Banda (beta)'!Y480</f>
        <v>4275.5630087919235</v>
      </c>
      <c r="AA480" s="66">
        <f>Z480/'1º Perfil de consumo'!$N$9</f>
        <v>5.6555066253861419</v>
      </c>
    </row>
    <row r="481" spans="1:27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62">
        <v>475</v>
      </c>
      <c r="T481" s="63">
        <f>IF('1º Perfil de consumo'!$N$23=0,0,((IF(S481&lt;'1º Perfil de consumo'!$N$23,(-('1º Perfil de consumo'!$N$23/S481)),S481/'1º Perfil de consumo'!$N$23))))</f>
        <v>116.93259524584825</v>
      </c>
      <c r="U481" s="63">
        <f t="shared" si="0"/>
        <v>3.5079778573754474</v>
      </c>
      <c r="V481" s="63">
        <f t="shared" si="1"/>
        <v>4.5079778573754474</v>
      </c>
      <c r="W481" s="63">
        <f>IF(V481&lt;=0,'1º Perfil de consumo'!$N$16/V481,'1º Perfil de consumo'!$N$16*V481)</f>
        <v>5.664786990088194</v>
      </c>
      <c r="X481" s="64">
        <f t="shared" si="2"/>
        <v>5.664786990088194</v>
      </c>
      <c r="Y481" s="65">
        <f t="shared" si="3"/>
        <v>83.85134354232882</v>
      </c>
      <c r="Z481" s="62">
        <f>S481*'1º Perfil de consumo'!$N$9/'2º Calculadora de Banda (beta)'!Y481</f>
        <v>4282.5789645066743</v>
      </c>
      <c r="AA481" s="66">
        <f>Z481/'1º Perfil de consumo'!$N$9</f>
        <v>5.664786990088194</v>
      </c>
    </row>
    <row r="482" spans="1:27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62">
        <v>476</v>
      </c>
      <c r="T482" s="63">
        <f>IF('1º Perfil de consumo'!$N$23=0,0,((IF(S482&lt;'1º Perfil de consumo'!$N$23,(-('1º Perfil de consumo'!$N$23/S482)),S482/'1º Perfil de consumo'!$N$23))))</f>
        <v>117.17876913057634</v>
      </c>
      <c r="U482" s="63">
        <f t="shared" si="0"/>
        <v>3.5153630739172903</v>
      </c>
      <c r="V482" s="63">
        <f t="shared" si="1"/>
        <v>4.5153630739172907</v>
      </c>
      <c r="W482" s="63">
        <f>IF(V482&lt;=0,'1º Perfil de consumo'!$N$16/V482,'1º Perfil de consumo'!$N$16*V482)</f>
        <v>5.674067354790246</v>
      </c>
      <c r="X482" s="64">
        <f t="shared" si="2"/>
        <v>5.674067354790246</v>
      </c>
      <c r="Y482" s="65">
        <f t="shared" si="3"/>
        <v>83.890438769314954</v>
      </c>
      <c r="Z482" s="62">
        <f>S482*'1º Perfil de consumo'!$N$9/'2º Calculadora de Banda (beta)'!Y482</f>
        <v>4289.594920221426</v>
      </c>
      <c r="AA482" s="66">
        <f>Z482/'1º Perfil de consumo'!$N$9</f>
        <v>5.674067354790246</v>
      </c>
    </row>
    <row r="483" spans="1:27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62">
        <v>477</v>
      </c>
      <c r="T483" s="63">
        <f>IF('1º Perfil de consumo'!$N$23=0,0,((IF(S483&lt;'1º Perfil de consumo'!$N$23,(-('1º Perfil de consumo'!$N$23/S483)),S483/'1º Perfil de consumo'!$N$23))))</f>
        <v>117.42494301530445</v>
      </c>
      <c r="U483" s="63">
        <f t="shared" si="0"/>
        <v>3.5227482904591332</v>
      </c>
      <c r="V483" s="63">
        <f t="shared" si="1"/>
        <v>4.5227482904591332</v>
      </c>
      <c r="W483" s="63">
        <f>IF(V483&lt;=0,'1º Perfil de consumo'!$N$16/V483,'1º Perfil de consumo'!$N$16*V483)</f>
        <v>5.6833477194922963</v>
      </c>
      <c r="X483" s="64">
        <f t="shared" si="2"/>
        <v>5.6833477194922963</v>
      </c>
      <c r="Y483" s="65">
        <f t="shared" si="3"/>
        <v>83.929406318748221</v>
      </c>
      <c r="Z483" s="62">
        <f>S483*'1º Perfil de consumo'!$N$9/'2º Calculadora de Banda (beta)'!Y483</f>
        <v>4296.6108759361759</v>
      </c>
      <c r="AA483" s="66">
        <f>Z483/'1º Perfil de consumo'!$N$9</f>
        <v>5.6833477194922963</v>
      </c>
    </row>
    <row r="484" spans="1:27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62">
        <v>478</v>
      </c>
      <c r="T484" s="63">
        <f>IF('1º Perfil de consumo'!$N$23=0,0,((IF(S484&lt;'1º Perfil de consumo'!$N$23,(-('1º Perfil de consumo'!$N$23/S484)),S484/'1º Perfil de consumo'!$N$23))))</f>
        <v>117.67111690003256</v>
      </c>
      <c r="U484" s="63">
        <f t="shared" si="0"/>
        <v>3.5301335070009765</v>
      </c>
      <c r="V484" s="63">
        <f t="shared" si="1"/>
        <v>4.5301335070009765</v>
      </c>
      <c r="W484" s="63">
        <f>IF(V484&lt;=0,'1º Perfil de consumo'!$N$16/V484,'1º Perfil de consumo'!$N$16*V484)</f>
        <v>5.6926280841943484</v>
      </c>
      <c r="X484" s="64">
        <f t="shared" si="2"/>
        <v>5.6926280841943484</v>
      </c>
      <c r="Y484" s="65">
        <f t="shared" si="3"/>
        <v>83.968246815064703</v>
      </c>
      <c r="Z484" s="62">
        <f>S484*'1º Perfil de consumo'!$N$9/'2º Calculadora de Banda (beta)'!Y484</f>
        <v>4303.6268316509277</v>
      </c>
      <c r="AA484" s="66">
        <f>Z484/'1º Perfil de consumo'!$N$9</f>
        <v>5.6926280841943484</v>
      </c>
    </row>
    <row r="485" spans="1:27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62">
        <v>479</v>
      </c>
      <c r="T485" s="63">
        <f>IF('1º Perfil de consumo'!$N$23=0,0,((IF(S485&lt;'1º Perfil de consumo'!$N$23,(-('1º Perfil de consumo'!$N$23/S485)),S485/'1º Perfil de consumo'!$N$23))))</f>
        <v>117.91729078476065</v>
      </c>
      <c r="U485" s="63">
        <f t="shared" si="0"/>
        <v>3.5375187235428194</v>
      </c>
      <c r="V485" s="63">
        <f t="shared" si="1"/>
        <v>4.5375187235428189</v>
      </c>
      <c r="W485" s="63">
        <f>IF(V485&lt;=0,'1º Perfil de consumo'!$N$16/V485,'1º Perfil de consumo'!$N$16*V485)</f>
        <v>5.7019084488963987</v>
      </c>
      <c r="X485" s="64">
        <f t="shared" si="2"/>
        <v>5.7019084488963987</v>
      </c>
      <c r="Y485" s="65">
        <f t="shared" si="3"/>
        <v>84.006960878635326</v>
      </c>
      <c r="Z485" s="62">
        <f>S485*'1º Perfil de consumo'!$N$9/'2º Calculadora de Banda (beta)'!Y485</f>
        <v>4310.6427873656776</v>
      </c>
      <c r="AA485" s="66">
        <f>Z485/'1º Perfil de consumo'!$N$9</f>
        <v>5.7019084488963987</v>
      </c>
    </row>
    <row r="486" spans="1:27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62">
        <v>480</v>
      </c>
      <c r="T486" s="63">
        <f>IF('1º Perfil de consumo'!$N$23=0,0,((IF(S486&lt;'1º Perfil de consumo'!$N$23,(-('1º Perfil de consumo'!$N$23/S486)),S486/'1º Perfil de consumo'!$N$23))))</f>
        <v>118.16346466948876</v>
      </c>
      <c r="U486" s="63">
        <f t="shared" si="0"/>
        <v>3.5449039400846627</v>
      </c>
      <c r="V486" s="63">
        <f t="shared" si="1"/>
        <v>4.5449039400846623</v>
      </c>
      <c r="W486" s="63">
        <f>IF(V486&lt;=0,'1º Perfil de consumo'!$N$16/V486,'1º Perfil de consumo'!$N$16*V486)</f>
        <v>5.7111888135984508</v>
      </c>
      <c r="X486" s="64">
        <f t="shared" si="2"/>
        <v>5.7111888135984508</v>
      </c>
      <c r="Y486" s="65">
        <f t="shared" si="3"/>
        <v>84.045549125798601</v>
      </c>
      <c r="Z486" s="62">
        <f>S486*'1º Perfil de consumo'!$N$9/'2º Calculadora de Banda (beta)'!Y486</f>
        <v>4317.6587430804284</v>
      </c>
      <c r="AA486" s="66">
        <f>Z486/'1º Perfil de consumo'!$N$9</f>
        <v>5.7111888135984499</v>
      </c>
    </row>
    <row r="487" spans="1:2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62">
        <v>481</v>
      </c>
      <c r="T487" s="63">
        <f>IF('1º Perfil de consumo'!$N$23=0,0,((IF(S487&lt;'1º Perfil de consumo'!$N$23,(-('1º Perfil de consumo'!$N$23/S487)),S487/'1º Perfil de consumo'!$N$23))))</f>
        <v>118.40963855421685</v>
      </c>
      <c r="U487" s="63">
        <f t="shared" si="0"/>
        <v>3.5522891566265056</v>
      </c>
      <c r="V487" s="63">
        <f t="shared" si="1"/>
        <v>4.5522891566265056</v>
      </c>
      <c r="W487" s="63">
        <f>IF(V487&lt;=0,'1º Perfil de consumo'!$N$16/V487,'1º Perfil de consumo'!$N$16*V487)</f>
        <v>5.7204691783005028</v>
      </c>
      <c r="X487" s="64">
        <f t="shared" si="2"/>
        <v>5.7204691783005028</v>
      </c>
      <c r="Y487" s="65">
        <f t="shared" si="3"/>
        <v>84.084012168893551</v>
      </c>
      <c r="Z487" s="62">
        <f>S487*'1º Perfil de consumo'!$N$9/'2º Calculadora de Banda (beta)'!Y487</f>
        <v>4324.6746987951801</v>
      </c>
      <c r="AA487" s="66">
        <f>Z487/'1º Perfil de consumo'!$N$9</f>
        <v>5.7204691783005028</v>
      </c>
    </row>
    <row r="488" spans="1:27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62">
        <v>482</v>
      </c>
      <c r="T488" s="63">
        <f>IF('1º Perfil de consumo'!$N$23=0,0,((IF(S488&lt;'1º Perfil de consumo'!$N$23,(-('1º Perfil de consumo'!$N$23/S488)),S488/'1º Perfil de consumo'!$N$23))))</f>
        <v>118.65581243894496</v>
      </c>
      <c r="U488" s="63">
        <f t="shared" si="0"/>
        <v>3.5596743731683489</v>
      </c>
      <c r="V488" s="63">
        <f t="shared" si="1"/>
        <v>4.5596743731683489</v>
      </c>
      <c r="W488" s="63">
        <f>IF(V488&lt;=0,'1º Perfil de consumo'!$N$16/V488,'1º Perfil de consumo'!$N$16*V488)</f>
        <v>5.729749543002554</v>
      </c>
      <c r="X488" s="64">
        <f t="shared" si="2"/>
        <v>5.729749543002554</v>
      </c>
      <c r="Y488" s="65">
        <f t="shared" si="3"/>
        <v>84.122350616292053</v>
      </c>
      <c r="Z488" s="62">
        <f>S488*'1º Perfil de consumo'!$N$9/'2º Calculadora de Banda (beta)'!Y488</f>
        <v>4331.6906545099309</v>
      </c>
      <c r="AA488" s="66">
        <f>Z488/'1º Perfil de consumo'!$N$9</f>
        <v>5.729749543002554</v>
      </c>
    </row>
    <row r="489" spans="1:27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62">
        <v>483</v>
      </c>
      <c r="T489" s="63">
        <f>IF('1º Perfil de consumo'!$N$23=0,0,((IF(S489&lt;'1º Perfil de consumo'!$N$23,(-('1º Perfil de consumo'!$N$23/S489)),S489/'1º Perfil de consumo'!$N$23))))</f>
        <v>118.90198632367306</v>
      </c>
      <c r="U489" s="63">
        <f t="shared" si="0"/>
        <v>3.5670595897101918</v>
      </c>
      <c r="V489" s="63">
        <f t="shared" si="1"/>
        <v>4.5670595897101922</v>
      </c>
      <c r="W489" s="63">
        <f>IF(V489&lt;=0,'1º Perfil de consumo'!$N$16/V489,'1º Perfil de consumo'!$N$16*V489)</f>
        <v>5.7390299077046061</v>
      </c>
      <c r="X489" s="64">
        <f t="shared" si="2"/>
        <v>5.7390299077046061</v>
      </c>
      <c r="Y489" s="65">
        <f t="shared" si="3"/>
        <v>84.160565072430799</v>
      </c>
      <c r="Z489" s="62">
        <f>S489*'1º Perfil de consumo'!$N$9/'2º Calculadora de Banda (beta)'!Y489</f>
        <v>4338.7066102246818</v>
      </c>
      <c r="AA489" s="66">
        <f>Z489/'1º Perfil de consumo'!$N$9</f>
        <v>5.7390299077046052</v>
      </c>
    </row>
    <row r="490" spans="1:27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62">
        <v>484</v>
      </c>
      <c r="T490" s="63">
        <f>IF('1º Perfil de consumo'!$N$23=0,0,((IF(S490&lt;'1º Perfil de consumo'!$N$23,(-('1º Perfil de consumo'!$N$23/S490)),S490/'1º Perfil de consumo'!$N$23))))</f>
        <v>119.14816020840117</v>
      </c>
      <c r="U490" s="63">
        <f t="shared" si="0"/>
        <v>3.5744448062520346</v>
      </c>
      <c r="V490" s="63">
        <f t="shared" si="1"/>
        <v>4.5744448062520346</v>
      </c>
      <c r="W490" s="63">
        <f>IF(V490&lt;=0,'1º Perfil de consumo'!$N$16/V490,'1º Perfil de consumo'!$N$16*V490)</f>
        <v>5.7483102724066573</v>
      </c>
      <c r="X490" s="64">
        <f t="shared" si="2"/>
        <v>5.7483102724066573</v>
      </c>
      <c r="Y490" s="65">
        <f t="shared" si="3"/>
        <v>84.198656137843216</v>
      </c>
      <c r="Z490" s="62">
        <f>S490*'1º Perfil de consumo'!$N$9/'2º Calculadora de Banda (beta)'!Y490</f>
        <v>4345.7225659394326</v>
      </c>
      <c r="AA490" s="66">
        <f>Z490/'1º Perfil de consumo'!$N$9</f>
        <v>5.7483102724066573</v>
      </c>
    </row>
    <row r="491" spans="1:27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62">
        <v>485</v>
      </c>
      <c r="T491" s="63">
        <f>IF('1º Perfil de consumo'!$N$23=0,0,((IF(S491&lt;'1º Perfil de consumo'!$N$23,(-('1º Perfil de consumo'!$N$23/S491)),S491/'1º Perfil de consumo'!$N$23))))</f>
        <v>119.39433409312926</v>
      </c>
      <c r="U491" s="63">
        <f t="shared" si="0"/>
        <v>3.5818300227938775</v>
      </c>
      <c r="V491" s="63">
        <f t="shared" si="1"/>
        <v>4.5818300227938771</v>
      </c>
      <c r="W491" s="63">
        <f>IF(V491&lt;=0,'1º Perfil de consumo'!$N$16/V491,'1º Perfil de consumo'!$N$16*V491)</f>
        <v>5.7575906371087076</v>
      </c>
      <c r="X491" s="64">
        <f t="shared" si="2"/>
        <v>5.7575906371087076</v>
      </c>
      <c r="Y491" s="65">
        <f t="shared" si="3"/>
        <v>84.236624409190838</v>
      </c>
      <c r="Z491" s="62">
        <f>S491*'1º Perfil de consumo'!$N$9/'2º Calculadora de Banda (beta)'!Y491</f>
        <v>4352.7385216541834</v>
      </c>
      <c r="AA491" s="66">
        <f>Z491/'1º Perfil de consumo'!$N$9</f>
        <v>5.7575906371087084</v>
      </c>
    </row>
    <row r="492" spans="1:27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62">
        <v>486</v>
      </c>
      <c r="T492" s="63">
        <f>IF('1º Perfil de consumo'!$N$23=0,0,((IF(S492&lt;'1º Perfil de consumo'!$N$23,(-('1º Perfil de consumo'!$N$23/S492)),S492/'1º Perfil de consumo'!$N$23))))</f>
        <v>119.64050797785737</v>
      </c>
      <c r="U492" s="63">
        <f t="shared" si="0"/>
        <v>3.5892152393357208</v>
      </c>
      <c r="V492" s="63">
        <f t="shared" si="1"/>
        <v>4.5892152393357204</v>
      </c>
      <c r="W492" s="63">
        <f>IF(V492&lt;=0,'1º Perfil de consumo'!$N$16/V492,'1º Perfil de consumo'!$N$16*V492)</f>
        <v>5.7668710018107596</v>
      </c>
      <c r="X492" s="64">
        <f t="shared" si="2"/>
        <v>5.7668710018107596</v>
      </c>
      <c r="Y492" s="65">
        <f t="shared" si="3"/>
        <v>84.274470479294436</v>
      </c>
      <c r="Z492" s="62">
        <f>S492*'1º Perfil de consumo'!$N$9/'2º Calculadora de Banda (beta)'!Y492</f>
        <v>4359.7544773689342</v>
      </c>
      <c r="AA492" s="66">
        <f>Z492/'1º Perfil de consumo'!$N$9</f>
        <v>5.7668710018107596</v>
      </c>
    </row>
    <row r="493" spans="1:27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62">
        <v>487</v>
      </c>
      <c r="T493" s="63">
        <f>IF('1º Perfil de consumo'!$N$23=0,0,((IF(S493&lt;'1º Perfil de consumo'!$N$23,(-('1º Perfil de consumo'!$N$23/S493)),S493/'1º Perfil de consumo'!$N$23))))</f>
        <v>119.88668186258546</v>
      </c>
      <c r="U493" s="63">
        <f t="shared" si="0"/>
        <v>3.5966004558775637</v>
      </c>
      <c r="V493" s="63">
        <f t="shared" si="1"/>
        <v>4.5966004558775637</v>
      </c>
      <c r="W493" s="63">
        <f>IF(V493&lt;=0,'1º Perfil de consumo'!$N$16/V493,'1º Perfil de consumo'!$N$16*V493)</f>
        <v>5.7761513665128108</v>
      </c>
      <c r="X493" s="64">
        <f t="shared" si="2"/>
        <v>5.7761513665128108</v>
      </c>
      <c r="Y493" s="65">
        <f t="shared" si="3"/>
        <v>84.312194937164989</v>
      </c>
      <c r="Z493" s="62">
        <f>S493*'1º Perfil de consumo'!$N$9/'2º Calculadora de Banda (beta)'!Y493</f>
        <v>4366.770433083685</v>
      </c>
      <c r="AA493" s="66">
        <f>Z493/'1º Perfil de consumo'!$N$9</f>
        <v>5.7761513665128108</v>
      </c>
    </row>
    <row r="494" spans="1:27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62">
        <v>488</v>
      </c>
      <c r="T494" s="63">
        <f>IF('1º Perfil de consumo'!$N$23=0,0,((IF(S494&lt;'1º Perfil de consumo'!$N$23,(-('1º Perfil de consumo'!$N$23/S494)),S494/'1º Perfil de consumo'!$N$23))))</f>
        <v>120.13285574731357</v>
      </c>
      <c r="U494" s="63">
        <f t="shared" si="0"/>
        <v>3.603985672419407</v>
      </c>
      <c r="V494" s="63">
        <f t="shared" si="1"/>
        <v>4.603985672419407</v>
      </c>
      <c r="W494" s="63">
        <f>IF(V494&lt;=0,'1º Perfil de consumo'!$N$16/V494,'1º Perfil de consumo'!$N$16*V494)</f>
        <v>5.7854317312148629</v>
      </c>
      <c r="X494" s="64">
        <f t="shared" si="2"/>
        <v>5.7854317312148629</v>
      </c>
      <c r="Y494" s="65">
        <f t="shared" si="3"/>
        <v>84.349798368034072</v>
      </c>
      <c r="Z494" s="62">
        <f>S494*'1º Perfil de consumo'!$N$9/'2º Calculadora de Banda (beta)'!Y494</f>
        <v>4373.7863887984367</v>
      </c>
      <c r="AA494" s="66">
        <f>Z494/'1º Perfil de consumo'!$N$9</f>
        <v>5.7854317312148638</v>
      </c>
    </row>
    <row r="495" spans="1:27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62">
        <v>489</v>
      </c>
      <c r="T495" s="63">
        <f>IF('1º Perfil de consumo'!$N$23=0,0,((IF(S495&lt;'1º Perfil de consumo'!$N$23,(-('1º Perfil de consumo'!$N$23/S495)),S495/'1º Perfil de consumo'!$N$23))))</f>
        <v>120.37902963204166</v>
      </c>
      <c r="U495" s="63">
        <f t="shared" si="0"/>
        <v>3.6113708889612499</v>
      </c>
      <c r="V495" s="63">
        <f t="shared" si="1"/>
        <v>4.6113708889612504</v>
      </c>
      <c r="W495" s="63">
        <f>IF(V495&lt;=0,'1º Perfil de consumo'!$N$16/V495,'1º Perfil de consumo'!$N$16*V495)</f>
        <v>5.7947120959169149</v>
      </c>
      <c r="X495" s="64">
        <f t="shared" si="2"/>
        <v>5.7947120959169149</v>
      </c>
      <c r="Y495" s="65">
        <f t="shared" si="3"/>
        <v>84.38728135338431</v>
      </c>
      <c r="Z495" s="62">
        <f>S495*'1º Perfil de consumo'!$N$9/'2º Calculadora de Banda (beta)'!Y495</f>
        <v>4380.8023445131876</v>
      </c>
      <c r="AA495" s="66">
        <f>Z495/'1º Perfil de consumo'!$N$9</f>
        <v>5.7947120959169149</v>
      </c>
    </row>
    <row r="496" spans="1:27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62">
        <v>490</v>
      </c>
      <c r="T496" s="63">
        <f>IF('1º Perfil de consumo'!$N$23=0,0,((IF(S496&lt;'1º Perfil de consumo'!$N$23,(-('1º Perfil de consumo'!$N$23/S496)),S496/'1º Perfil de consumo'!$N$23))))</f>
        <v>120.62520351676977</v>
      </c>
      <c r="U496" s="63">
        <f t="shared" si="0"/>
        <v>3.6187561055030932</v>
      </c>
      <c r="V496" s="63">
        <f t="shared" si="1"/>
        <v>4.6187561055030937</v>
      </c>
      <c r="W496" s="63">
        <f>IF(V496&lt;=0,'1º Perfil de consumo'!$N$16/V496,'1º Perfil de consumo'!$N$16*V496)</f>
        <v>5.8039924606189661</v>
      </c>
      <c r="X496" s="64">
        <f t="shared" si="2"/>
        <v>5.8039924606189661</v>
      </c>
      <c r="Y496" s="65">
        <f t="shared" si="3"/>
        <v>84.424644470979203</v>
      </c>
      <c r="Z496" s="62">
        <f>S496*'1º Perfil de consumo'!$N$9/'2º Calculadora de Banda (beta)'!Y496</f>
        <v>4387.8183002279384</v>
      </c>
      <c r="AA496" s="66">
        <f>Z496/'1º Perfil de consumo'!$N$9</f>
        <v>5.8039924606189661</v>
      </c>
    </row>
    <row r="497" spans="1:2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62">
        <v>491</v>
      </c>
      <c r="T497" s="63">
        <f>IF('1º Perfil de consumo'!$N$23=0,0,((IF(S497&lt;'1º Perfil de consumo'!$N$23,(-('1º Perfil de consumo'!$N$23/S497)),S497/'1º Perfil de consumo'!$N$23))))</f>
        <v>120.87137740149787</v>
      </c>
      <c r="U497" s="63">
        <f t="shared" si="0"/>
        <v>3.6261413220449357</v>
      </c>
      <c r="V497" s="63">
        <f t="shared" si="1"/>
        <v>4.6261413220449352</v>
      </c>
      <c r="W497" s="63">
        <f>IF(V497&lt;=0,'1º Perfil de consumo'!$N$16/V497,'1º Perfil de consumo'!$N$16*V497)</f>
        <v>5.8132728253210164</v>
      </c>
      <c r="X497" s="64">
        <f t="shared" si="2"/>
        <v>5.8132728253210164</v>
      </c>
      <c r="Y497" s="65">
        <f t="shared" si="3"/>
        <v>84.461888294892873</v>
      </c>
      <c r="Z497" s="62">
        <f>S497*'1º Perfil de consumo'!$N$9/'2º Calculadora de Banda (beta)'!Y497</f>
        <v>4394.8342559426883</v>
      </c>
      <c r="AA497" s="66">
        <f>Z497/'1º Perfil de consumo'!$N$9</f>
        <v>5.8132728253210164</v>
      </c>
    </row>
    <row r="498" spans="1:27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62">
        <v>492</v>
      </c>
      <c r="T498" s="63">
        <f>IF('1º Perfil de consumo'!$N$23=0,0,((IF(S498&lt;'1º Perfil de consumo'!$N$23,(-('1º Perfil de consumo'!$N$23/S498)),S498/'1º Perfil de consumo'!$N$23))))</f>
        <v>121.11755128622598</v>
      </c>
      <c r="U498" s="63">
        <f t="shared" si="0"/>
        <v>3.633526538586779</v>
      </c>
      <c r="V498" s="63">
        <f t="shared" si="1"/>
        <v>4.6335265385867785</v>
      </c>
      <c r="W498" s="63">
        <f>IF(V498&lt;=0,'1º Perfil de consumo'!$N$16/V498,'1º Perfil de consumo'!$N$16*V498)</f>
        <v>5.8225531900230676</v>
      </c>
      <c r="X498" s="64">
        <f t="shared" si="2"/>
        <v>5.8225531900230676</v>
      </c>
      <c r="Y498" s="65">
        <f t="shared" si="3"/>
        <v>84.499013395539421</v>
      </c>
      <c r="Z498" s="62">
        <f>S498*'1º Perfil de consumo'!$N$9/'2º Calculadora de Banda (beta)'!Y498</f>
        <v>4401.8502116574391</v>
      </c>
      <c r="AA498" s="66">
        <f>Z498/'1º Perfil de consumo'!$N$9</f>
        <v>5.8225531900230676</v>
      </c>
    </row>
    <row r="499" spans="1:27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62">
        <v>493</v>
      </c>
      <c r="T499" s="63">
        <f>IF('1º Perfil de consumo'!$N$23=0,0,((IF(S499&lt;'1º Perfil de consumo'!$N$23,(-('1º Perfil de consumo'!$N$23/S499)),S499/'1º Perfil de consumo'!$N$23))))</f>
        <v>121.36372517095407</v>
      </c>
      <c r="U499" s="63">
        <f t="shared" si="0"/>
        <v>3.6409117551286219</v>
      </c>
      <c r="V499" s="63">
        <f t="shared" si="1"/>
        <v>4.6409117551286219</v>
      </c>
      <c r="W499" s="63">
        <f>IF(V499&lt;=0,'1º Perfil de consumo'!$N$16/V499,'1º Perfil de consumo'!$N$16*V499)</f>
        <v>5.8318335547251197</v>
      </c>
      <c r="X499" s="64">
        <f t="shared" si="2"/>
        <v>5.8318335547251197</v>
      </c>
      <c r="Y499" s="65">
        <f t="shared" si="3"/>
        <v>84.536020339702119</v>
      </c>
      <c r="Z499" s="62">
        <f>S499*'1º Perfil de consumo'!$N$9/'2º Calculadora de Banda (beta)'!Y499</f>
        <v>4408.8661673721899</v>
      </c>
      <c r="AA499" s="66">
        <f>Z499/'1º Perfil de consumo'!$N$9</f>
        <v>5.8318335547251188</v>
      </c>
    </row>
    <row r="500" spans="1:27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62">
        <v>494</v>
      </c>
      <c r="T500" s="63">
        <f>IF('1º Perfil de consumo'!$N$23=0,0,((IF(S500&lt;'1º Perfil de consumo'!$N$23,(-('1º Perfil de consumo'!$N$23/S500)),S500/'1º Perfil de consumo'!$N$23))))</f>
        <v>121.60989905568218</v>
      </c>
      <c r="U500" s="63">
        <f t="shared" si="0"/>
        <v>3.6482969716704652</v>
      </c>
      <c r="V500" s="63">
        <f t="shared" si="1"/>
        <v>4.6482969716704652</v>
      </c>
      <c r="W500" s="63">
        <f>IF(V500&lt;=0,'1º Perfil de consumo'!$N$16/V500,'1º Perfil de consumo'!$N$16*V500)</f>
        <v>5.8411139194271717</v>
      </c>
      <c r="X500" s="64">
        <f t="shared" si="2"/>
        <v>5.8411139194271717</v>
      </c>
      <c r="Y500" s="65">
        <f t="shared" si="3"/>
        <v>84.572909690562199</v>
      </c>
      <c r="Z500" s="62">
        <f>S500*'1º Perfil de consumo'!$N$9/'2º Calculadora de Banda (beta)'!Y500</f>
        <v>4415.8821230869416</v>
      </c>
      <c r="AA500" s="66">
        <f>Z500/'1º Perfil de consumo'!$N$9</f>
        <v>5.8411139194271717</v>
      </c>
    </row>
    <row r="501" spans="1:27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62">
        <v>495</v>
      </c>
      <c r="T501" s="63">
        <f>IF('1º Perfil de consumo'!$N$23=0,0,((IF(S501&lt;'1º Perfil de consumo'!$N$23,(-('1º Perfil de consumo'!$N$23/S501)),S501/'1º Perfil de consumo'!$N$23))))</f>
        <v>121.85607294041027</v>
      </c>
      <c r="U501" s="63">
        <f t="shared" si="0"/>
        <v>3.6556821882123081</v>
      </c>
      <c r="V501" s="63">
        <f t="shared" si="1"/>
        <v>4.6556821882123085</v>
      </c>
      <c r="W501" s="63">
        <f>IF(V501&lt;=0,'1º Perfil de consumo'!$N$16/V501,'1º Perfil de consumo'!$N$16*V501)</f>
        <v>5.8503942841292229</v>
      </c>
      <c r="X501" s="64">
        <f t="shared" si="2"/>
        <v>5.8503942841292229</v>
      </c>
      <c r="Y501" s="65">
        <f t="shared" si="3"/>
        <v>84.609682007727486</v>
      </c>
      <c r="Z501" s="62">
        <f>S501*'1º Perfil de consumo'!$N$9/'2º Calculadora de Banda (beta)'!Y501</f>
        <v>4422.8980788016925</v>
      </c>
      <c r="AA501" s="66">
        <f>Z501/'1º Perfil de consumo'!$N$9</f>
        <v>5.8503942841292229</v>
      </c>
    </row>
    <row r="502" spans="1:27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62">
        <v>496</v>
      </c>
      <c r="T502" s="63">
        <f>IF('1º Perfil de consumo'!$N$23=0,0,((IF(S502&lt;'1º Perfil de consumo'!$N$23,(-('1º Perfil de consumo'!$N$23/S502)),S502/'1º Perfil de consumo'!$N$23))))</f>
        <v>122.10224682513838</v>
      </c>
      <c r="U502" s="63">
        <f t="shared" si="0"/>
        <v>3.6630674047541514</v>
      </c>
      <c r="V502" s="63">
        <f t="shared" si="1"/>
        <v>4.6630674047541518</v>
      </c>
      <c r="W502" s="63">
        <f>IF(V502&lt;=0,'1º Perfil de consumo'!$N$16/V502,'1º Perfil de consumo'!$N$16*V502)</f>
        <v>5.859674648831275</v>
      </c>
      <c r="X502" s="64">
        <f t="shared" si="2"/>
        <v>5.859674648831275</v>
      </c>
      <c r="Y502" s="65">
        <f t="shared" si="3"/>
        <v>84.646337847260568</v>
      </c>
      <c r="Z502" s="62">
        <f>S502*'1º Perfil de consumo'!$N$9/'2º Calculadora de Banda (beta)'!Y502</f>
        <v>4429.9140345164433</v>
      </c>
      <c r="AA502" s="66">
        <f>Z502/'1º Perfil de consumo'!$N$9</f>
        <v>5.8596746488312741</v>
      </c>
    </row>
    <row r="503" spans="1:27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62">
        <v>497</v>
      </c>
      <c r="T503" s="63">
        <f>IF('1º Perfil de consumo'!$N$23=0,0,((IF(S503&lt;'1º Perfil de consumo'!$N$23,(-('1º Perfil de consumo'!$N$23/S503)),S503/'1º Perfil de consumo'!$N$23))))</f>
        <v>122.34842070986649</v>
      </c>
      <c r="U503" s="63">
        <f t="shared" si="0"/>
        <v>3.6704526212959947</v>
      </c>
      <c r="V503" s="63">
        <f t="shared" si="1"/>
        <v>4.6704526212959951</v>
      </c>
      <c r="W503" s="63">
        <f>IF(V503&lt;=0,'1º Perfil de consumo'!$N$16/V503,'1º Perfil de consumo'!$N$16*V503)</f>
        <v>5.868955013533327</v>
      </c>
      <c r="X503" s="64">
        <f t="shared" si="2"/>
        <v>5.868955013533327</v>
      </c>
      <c r="Y503" s="65">
        <f t="shared" si="3"/>
        <v>84.682877761706962</v>
      </c>
      <c r="Z503" s="62">
        <f>S503*'1º Perfil de consumo'!$N$9/'2º Calculadora de Banda (beta)'!Y503</f>
        <v>4436.9299902311959</v>
      </c>
      <c r="AA503" s="66">
        <f>Z503/'1º Perfil de consumo'!$N$9</f>
        <v>5.8689550135333279</v>
      </c>
    </row>
    <row r="504" spans="1:27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62">
        <v>498</v>
      </c>
      <c r="T504" s="63">
        <f>IF('1º Perfil de consumo'!$N$23=0,0,((IF(S504&lt;'1º Perfil de consumo'!$N$23,(-('1º Perfil de consumo'!$N$23/S504)),S504/'1º Perfil de consumo'!$N$23))))</f>
        <v>122.59459459459458</v>
      </c>
      <c r="U504" s="63">
        <f t="shared" si="0"/>
        <v>3.6778378378378371</v>
      </c>
      <c r="V504" s="63">
        <f t="shared" si="1"/>
        <v>4.6778378378378367</v>
      </c>
      <c r="W504" s="63">
        <f>IF(V504&lt;=0,'1º Perfil de consumo'!$N$16/V504,'1º Perfil de consumo'!$N$16*V504)</f>
        <v>5.8782353782353765</v>
      </c>
      <c r="X504" s="64">
        <f t="shared" si="2"/>
        <v>5.8782353782353765</v>
      </c>
      <c r="Y504" s="65">
        <f t="shared" si="3"/>
        <v>84.719302300122877</v>
      </c>
      <c r="Z504" s="62">
        <f>S504*'1º Perfil de consumo'!$N$9/'2º Calculadora de Banda (beta)'!Y504</f>
        <v>4443.9459459459449</v>
      </c>
      <c r="AA504" s="66">
        <f>Z504/'1º Perfil de consumo'!$N$9</f>
        <v>5.8782353782353765</v>
      </c>
    </row>
    <row r="505" spans="1:27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62">
        <v>499</v>
      </c>
      <c r="T505" s="63">
        <f>IF('1º Perfil de consumo'!$N$23=0,0,((IF(S505&lt;'1º Perfil de consumo'!$N$23,(-('1º Perfil de consumo'!$N$23/S505)),S505/'1º Perfil de consumo'!$N$23))))</f>
        <v>122.84076847932269</v>
      </c>
      <c r="U505" s="63">
        <f t="shared" si="0"/>
        <v>3.6852230543796805</v>
      </c>
      <c r="V505" s="63">
        <f t="shared" si="1"/>
        <v>4.68522305437968</v>
      </c>
      <c r="W505" s="63">
        <f>IF(V505&lt;=0,'1º Perfil de consumo'!$N$16/V505,'1º Perfil de consumo'!$N$16*V505)</f>
        <v>5.8875157429374285</v>
      </c>
      <c r="X505" s="64">
        <f t="shared" si="2"/>
        <v>5.8875157429374285</v>
      </c>
      <c r="Y505" s="65">
        <f t="shared" si="3"/>
        <v>84.755612008102489</v>
      </c>
      <c r="Z505" s="62">
        <f>S505*'1º Perfil de consumo'!$N$9/'2º Calculadora de Banda (beta)'!Y505</f>
        <v>4450.9619016606966</v>
      </c>
      <c r="AA505" s="66">
        <f>Z505/'1º Perfil de consumo'!$N$9</f>
        <v>5.8875157429374294</v>
      </c>
    </row>
    <row r="506" spans="1:27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62">
        <v>500</v>
      </c>
      <c r="T506" s="63">
        <f>IF('1º Perfil de consumo'!$N$23=0,0,((IF(S506&lt;'1º Perfil de consumo'!$N$23,(-('1º Perfil de consumo'!$N$23/S506)),S506/'1º Perfil de consumo'!$N$23))))</f>
        <v>123.08694236405078</v>
      </c>
      <c r="U506" s="63">
        <f t="shared" si="0"/>
        <v>3.6926082709215233</v>
      </c>
      <c r="V506" s="63">
        <f t="shared" si="1"/>
        <v>4.6926082709215233</v>
      </c>
      <c r="W506" s="63">
        <f>IF(V506&lt;=0,'1º Perfil de consumo'!$N$16/V506,'1º Perfil de consumo'!$N$16*V506)</f>
        <v>5.8967961076394797</v>
      </c>
      <c r="X506" s="64">
        <f t="shared" si="2"/>
        <v>5.8967961076394797</v>
      </c>
      <c r="Y506" s="65">
        <f t="shared" si="3"/>
        <v>84.791807427805537</v>
      </c>
      <c r="Z506" s="62">
        <f>S506*'1º Perfil de consumo'!$N$9/'2º Calculadora de Banda (beta)'!Y506</f>
        <v>4457.9778573754465</v>
      </c>
      <c r="AA506" s="66">
        <f>Z506/'1º Perfil de consumo'!$N$9</f>
        <v>5.8967961076394797</v>
      </c>
    </row>
    <row r="507" spans="1:2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62">
        <v>501</v>
      </c>
      <c r="T507" s="63">
        <f>IF('1º Perfil de consumo'!$N$23=0,0,((IF(S507&lt;'1º Perfil de consumo'!$N$23,(-('1º Perfil de consumo'!$N$23/S507)),S507/'1º Perfil de consumo'!$N$23))))</f>
        <v>123.33311624877889</v>
      </c>
      <c r="U507" s="63">
        <f t="shared" si="0"/>
        <v>3.6999934874633666</v>
      </c>
      <c r="V507" s="63">
        <f t="shared" si="1"/>
        <v>4.6999934874633666</v>
      </c>
      <c r="W507" s="63">
        <f>IF(V507&lt;=0,'1º Perfil de consumo'!$N$16/V507,'1º Perfil de consumo'!$N$16*V507)</f>
        <v>5.9060764723415318</v>
      </c>
      <c r="X507" s="64">
        <f t="shared" si="2"/>
        <v>5.9060764723415318</v>
      </c>
      <c r="Y507" s="65">
        <f t="shared" si="3"/>
        <v>84.827889097983999</v>
      </c>
      <c r="Z507" s="62">
        <f>S507*'1º Perfil de consumo'!$N$9/'2º Calculadora de Banda (beta)'!Y507</f>
        <v>4464.9938130901983</v>
      </c>
      <c r="AA507" s="66">
        <f>Z507/'1º Perfil de consumo'!$N$9</f>
        <v>5.9060764723415318</v>
      </c>
    </row>
    <row r="508" spans="1:27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62">
        <v>502</v>
      </c>
      <c r="T508" s="63">
        <f>IF('1º Perfil de consumo'!$N$23=0,0,((IF(S508&lt;'1º Perfil de consumo'!$N$23,(-('1º Perfil de consumo'!$N$23/S508)),S508/'1º Perfil de consumo'!$N$23))))</f>
        <v>123.57929013350699</v>
      </c>
      <c r="U508" s="63">
        <f t="shared" si="0"/>
        <v>3.7073787040052095</v>
      </c>
      <c r="V508" s="63">
        <f t="shared" si="1"/>
        <v>4.70737870400521</v>
      </c>
      <c r="W508" s="63">
        <f>IF(V508&lt;=0,'1º Perfil de consumo'!$N$16/V508,'1º Perfil de consumo'!$N$16*V508)</f>
        <v>5.9153568370435838</v>
      </c>
      <c r="X508" s="64">
        <f t="shared" si="2"/>
        <v>5.9153568370435838</v>
      </c>
      <c r="Y508" s="65">
        <f t="shared" si="3"/>
        <v>84.863857554009016</v>
      </c>
      <c r="Z508" s="62">
        <f>S508*'1º Perfil de consumo'!$N$9/'2º Calculadora de Banda (beta)'!Y508</f>
        <v>4472.0097688049491</v>
      </c>
      <c r="AA508" s="66">
        <f>Z508/'1º Perfil de consumo'!$N$9</f>
        <v>5.9153568370435838</v>
      </c>
    </row>
    <row r="509" spans="1:27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62">
        <v>503</v>
      </c>
      <c r="T509" s="63">
        <f>IF('1º Perfil de consumo'!$N$23=0,0,((IF(S509&lt;'1º Perfil de consumo'!$N$23,(-('1º Perfil de consumo'!$N$23/S509)),S509/'1º Perfil de consumo'!$N$23))))</f>
        <v>123.8254640182351</v>
      </c>
      <c r="U509" s="63">
        <f t="shared" si="0"/>
        <v>3.7147639205470528</v>
      </c>
      <c r="V509" s="63">
        <f t="shared" si="1"/>
        <v>4.7147639205470533</v>
      </c>
      <c r="W509" s="63">
        <f>IF(V509&lt;=0,'1º Perfil de consumo'!$N$16/V509,'1º Perfil de consumo'!$N$16*V509)</f>
        <v>5.924637201745635</v>
      </c>
      <c r="X509" s="64">
        <f t="shared" si="2"/>
        <v>5.924637201745635</v>
      </c>
      <c r="Y509" s="65">
        <f t="shared" si="3"/>
        <v>84.899713327897288</v>
      </c>
      <c r="Z509" s="62">
        <f>S509*'1º Perfil de consumo'!$N$9/'2º Calculadora de Banda (beta)'!Y509</f>
        <v>4479.0257245196999</v>
      </c>
      <c r="AA509" s="66">
        <f>Z509/'1º Perfil de consumo'!$N$9</f>
        <v>5.924637201745635</v>
      </c>
    </row>
    <row r="510" spans="1:27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62">
        <v>504</v>
      </c>
      <c r="T510" s="63">
        <f>IF('1º Perfil de consumo'!$N$23=0,0,((IF(S510&lt;'1º Perfil de consumo'!$N$23,(-('1º Perfil de consumo'!$N$23/S510)),S510/'1º Perfil de consumo'!$N$23))))</f>
        <v>124.07163790296319</v>
      </c>
      <c r="U510" s="63">
        <f t="shared" si="0"/>
        <v>3.7221491370888957</v>
      </c>
      <c r="V510" s="63">
        <f t="shared" si="1"/>
        <v>4.7221491370888957</v>
      </c>
      <c r="W510" s="63">
        <f>IF(V510&lt;=0,'1º Perfil de consumo'!$N$16/V510,'1º Perfil de consumo'!$N$16*V510)</f>
        <v>5.9339175664476862</v>
      </c>
      <c r="X510" s="64">
        <f t="shared" si="2"/>
        <v>5.9339175664476862</v>
      </c>
      <c r="Y510" s="65">
        <f t="shared" si="3"/>
        <v>84.935456948337318</v>
      </c>
      <c r="Z510" s="62">
        <f>S510*'1º Perfil de consumo'!$N$9/'2º Calculadora de Banda (beta)'!Y510</f>
        <v>4486.0416802344507</v>
      </c>
      <c r="AA510" s="66">
        <f>Z510/'1º Perfil de consumo'!$N$9</f>
        <v>5.9339175664476862</v>
      </c>
    </row>
    <row r="511" spans="1:27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62">
        <v>505</v>
      </c>
      <c r="T511" s="63">
        <f>IF('1º Perfil de consumo'!$N$23=0,0,((IF(S511&lt;'1º Perfil de consumo'!$N$23,(-('1º Perfil de consumo'!$N$23/S511)),S511/'1º Perfil de consumo'!$N$23))))</f>
        <v>124.3178117876913</v>
      </c>
      <c r="U511" s="63">
        <f t="shared" si="0"/>
        <v>3.7295343536307386</v>
      </c>
      <c r="V511" s="63">
        <f t="shared" si="1"/>
        <v>4.7295343536307382</v>
      </c>
      <c r="W511" s="63">
        <f>IF(V511&lt;=0,'1º Perfil de consumo'!$N$16/V511,'1º Perfil de consumo'!$N$16*V511)</f>
        <v>5.9431979311497365</v>
      </c>
      <c r="X511" s="64">
        <f t="shared" si="2"/>
        <v>5.9431979311497365</v>
      </c>
      <c r="Y511" s="65">
        <f t="shared" si="3"/>
        <v>84.97108894071539</v>
      </c>
      <c r="Z511" s="62">
        <f>S511*'1º Perfil de consumo'!$N$9/'2º Calculadora de Banda (beta)'!Y511</f>
        <v>4493.0576359492015</v>
      </c>
      <c r="AA511" s="66">
        <f>Z511/'1º Perfil de consumo'!$N$9</f>
        <v>5.9431979311497374</v>
      </c>
    </row>
    <row r="512" spans="1:27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62">
        <v>506</v>
      </c>
      <c r="T512" s="63">
        <f>IF('1º Perfil de consumo'!$N$23=0,0,((IF(S512&lt;'1º Perfil de consumo'!$N$23,(-('1º Perfil de consumo'!$N$23/S512)),S512/'1º Perfil de consumo'!$N$23))))</f>
        <v>124.56398567241939</v>
      </c>
      <c r="U512" s="63">
        <f t="shared" si="0"/>
        <v>3.7369195701725815</v>
      </c>
      <c r="V512" s="63">
        <f t="shared" si="1"/>
        <v>4.7369195701725815</v>
      </c>
      <c r="W512" s="63">
        <f>IF(V512&lt;=0,'1º Perfil de consumo'!$N$16/V512,'1º Perfil de consumo'!$N$16*V512)</f>
        <v>5.9524782958517886</v>
      </c>
      <c r="X512" s="64">
        <f t="shared" si="2"/>
        <v>5.9524782958517886</v>
      </c>
      <c r="Y512" s="65">
        <f t="shared" si="3"/>
        <v>85.006609827141304</v>
      </c>
      <c r="Z512" s="62">
        <f>S512*'1º Perfil de consumo'!$N$9/'2º Calculadora de Banda (beta)'!Y512</f>
        <v>4500.0735916639524</v>
      </c>
      <c r="AA512" s="66">
        <f>Z512/'1º Perfil de consumo'!$N$9</f>
        <v>5.9524782958517886</v>
      </c>
    </row>
    <row r="513" spans="1:27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62">
        <v>507</v>
      </c>
      <c r="T513" s="63">
        <f>IF('1º Perfil de consumo'!$N$23=0,0,((IF(S513&lt;'1º Perfil de consumo'!$N$23,(-('1º Perfil de consumo'!$N$23/S513)),S513/'1º Perfil de consumo'!$N$23))))</f>
        <v>124.8101595571475</v>
      </c>
      <c r="U513" s="63">
        <f t="shared" si="0"/>
        <v>3.7443047867144248</v>
      </c>
      <c r="V513" s="63">
        <f t="shared" si="1"/>
        <v>4.7443047867144248</v>
      </c>
      <c r="W513" s="63">
        <f>IF(V513&lt;=0,'1º Perfil de consumo'!$N$16/V513,'1º Perfil de consumo'!$N$16*V513)</f>
        <v>5.9617586605538406</v>
      </c>
      <c r="X513" s="64">
        <f t="shared" si="2"/>
        <v>5.9617586605538406</v>
      </c>
      <c r="Y513" s="65">
        <f t="shared" si="3"/>
        <v>85.042020126473929</v>
      </c>
      <c r="Z513" s="62">
        <f>S513*'1º Perfil de consumo'!$N$9/'2º Calculadora de Banda (beta)'!Y513</f>
        <v>4507.0895473787041</v>
      </c>
      <c r="AA513" s="66">
        <f>Z513/'1º Perfil de consumo'!$N$9</f>
        <v>5.9617586605538415</v>
      </c>
    </row>
    <row r="514" spans="1:27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62">
        <v>508</v>
      </c>
      <c r="T514" s="63">
        <f>IF('1º Perfil de consumo'!$N$23=0,0,((IF(S514&lt;'1º Perfil de consumo'!$N$23,(-('1º Perfil de consumo'!$N$23/S514)),S514/'1º Perfil de consumo'!$N$23))))</f>
        <v>125.05633344187559</v>
      </c>
      <c r="U514" s="63">
        <f t="shared" si="0"/>
        <v>3.7516900032562677</v>
      </c>
      <c r="V514" s="63">
        <f t="shared" si="1"/>
        <v>4.7516900032562681</v>
      </c>
      <c r="W514" s="63">
        <f>IF(V514&lt;=0,'1º Perfil de consumo'!$N$16/V514,'1º Perfil de consumo'!$N$16*V514)</f>
        <v>5.9710390252558918</v>
      </c>
      <c r="X514" s="64">
        <f t="shared" si="2"/>
        <v>5.9710390252558918</v>
      </c>
      <c r="Y514" s="65">
        <f t="shared" si="3"/>
        <v>85.07732035434644</v>
      </c>
      <c r="Z514" s="62">
        <f>S514*'1º Perfil de consumo'!$N$9/'2º Calculadora de Banda (beta)'!Y514</f>
        <v>4514.105503093454</v>
      </c>
      <c r="AA514" s="66">
        <f>Z514/'1º Perfil de consumo'!$N$9</f>
        <v>5.9710390252558918</v>
      </c>
    </row>
    <row r="515" spans="1:27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62">
        <v>509</v>
      </c>
      <c r="T515" s="63">
        <f>IF('1º Perfil de consumo'!$N$23=0,0,((IF(S515&lt;'1º Perfil de consumo'!$N$23,(-('1º Perfil de consumo'!$N$23/S515)),S515/'1º Perfil de consumo'!$N$23))))</f>
        <v>125.3025073266037</v>
      </c>
      <c r="U515" s="63">
        <f t="shared" si="0"/>
        <v>3.759075219798111</v>
      </c>
      <c r="V515" s="63">
        <f t="shared" si="1"/>
        <v>4.7590752197981114</v>
      </c>
      <c r="W515" s="63">
        <f>IF(V515&lt;=0,'1º Perfil de consumo'!$N$16/V515,'1º Perfil de consumo'!$N$16*V515)</f>
        <v>5.9803193899579439</v>
      </c>
      <c r="X515" s="64">
        <f t="shared" si="2"/>
        <v>5.9803193899579439</v>
      </c>
      <c r="Y515" s="65">
        <f t="shared" si="3"/>
        <v>85.112511023191274</v>
      </c>
      <c r="Z515" s="62">
        <f>S515*'1º Perfil de consumo'!$N$9/'2º Calculadora de Banda (beta)'!Y515</f>
        <v>4521.1214588082057</v>
      </c>
      <c r="AA515" s="66">
        <f>Z515/'1º Perfil de consumo'!$N$9</f>
        <v>5.9803193899579439</v>
      </c>
    </row>
    <row r="516" spans="1:27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62">
        <v>510</v>
      </c>
      <c r="T516" s="63">
        <f>IF('1º Perfil de consumo'!$N$23=0,0,((IF(S516&lt;'1º Perfil de consumo'!$N$23,(-('1º Perfil de consumo'!$N$23/S516)),S516/'1º Perfil de consumo'!$N$23))))</f>
        <v>125.5486812113318</v>
      </c>
      <c r="U516" s="63">
        <f t="shared" si="0"/>
        <v>3.7664604363399539</v>
      </c>
      <c r="V516" s="63">
        <f t="shared" si="1"/>
        <v>4.7664604363399539</v>
      </c>
      <c r="W516" s="63">
        <f>IF(V516&lt;=0,'1º Perfil de consumo'!$N$16/V516,'1º Perfil de consumo'!$N$16*V516)</f>
        <v>5.9895997546599942</v>
      </c>
      <c r="X516" s="64">
        <f t="shared" si="2"/>
        <v>5.9895997546599942</v>
      </c>
      <c r="Y516" s="65">
        <f t="shared" si="3"/>
        <v>85.147592642265067</v>
      </c>
      <c r="Z516" s="62">
        <f>S516*'1º Perfil de consumo'!$N$9/'2º Calculadora de Banda (beta)'!Y516</f>
        <v>4528.1374145229556</v>
      </c>
      <c r="AA516" s="66">
        <f>Z516/'1º Perfil de consumo'!$N$9</f>
        <v>5.9895997546599942</v>
      </c>
    </row>
    <row r="517" spans="1:2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62">
        <v>511</v>
      </c>
      <c r="T517" s="63">
        <f>IF('1º Perfil de consumo'!$N$23=0,0,((IF(S517&lt;'1º Perfil de consumo'!$N$23,(-('1º Perfil de consumo'!$N$23/S517)),S517/'1º Perfil de consumo'!$N$23))))</f>
        <v>125.79485509605991</v>
      </c>
      <c r="U517" s="63">
        <f t="shared" si="0"/>
        <v>3.7738456528817972</v>
      </c>
      <c r="V517" s="63">
        <f t="shared" si="1"/>
        <v>4.7738456528817972</v>
      </c>
      <c r="W517" s="63">
        <f>IF(V517&lt;=0,'1º Perfil de consumo'!$N$16/V517,'1º Perfil de consumo'!$N$16*V517)</f>
        <v>5.9988801193620462</v>
      </c>
      <c r="X517" s="64">
        <f t="shared" si="2"/>
        <v>5.9988801193620462</v>
      </c>
      <c r="Y517" s="65">
        <f t="shared" si="3"/>
        <v>85.182565717673072</v>
      </c>
      <c r="Z517" s="62">
        <f>S517*'1º Perfil de consumo'!$N$9/'2º Calculadora de Banda (beta)'!Y517</f>
        <v>4535.1533702377073</v>
      </c>
      <c r="AA517" s="66">
        <f>Z517/'1º Perfil de consumo'!$N$9</f>
        <v>5.9988801193620471</v>
      </c>
    </row>
    <row r="518" spans="1:27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62">
        <v>512</v>
      </c>
      <c r="T518" s="63">
        <f>IF('1º Perfil de consumo'!$N$23=0,0,((IF(S518&lt;'1º Perfil de consumo'!$N$23,(-('1º Perfil de consumo'!$N$23/S518)),S518/'1º Perfil de consumo'!$N$23))))</f>
        <v>126.041028980788</v>
      </c>
      <c r="U518" s="63">
        <f t="shared" si="0"/>
        <v>3.7812308694236396</v>
      </c>
      <c r="V518" s="63">
        <f t="shared" si="1"/>
        <v>4.7812308694236396</v>
      </c>
      <c r="W518" s="63">
        <f>IF(V518&lt;=0,'1º Perfil de consumo'!$N$16/V518,'1º Perfil de consumo'!$N$16*V518)</f>
        <v>6.0081604840640965</v>
      </c>
      <c r="X518" s="64">
        <f t="shared" si="2"/>
        <v>6.0081604840640965</v>
      </c>
      <c r="Y518" s="65">
        <f t="shared" si="3"/>
        <v>85.217430752393639</v>
      </c>
      <c r="Z518" s="62">
        <f>S518*'1º Perfil de consumo'!$N$9/'2º Calculadora de Banda (beta)'!Y518</f>
        <v>4542.1693259524573</v>
      </c>
      <c r="AA518" s="66">
        <f>Z518/'1º Perfil de consumo'!$N$9</f>
        <v>6.0081604840640965</v>
      </c>
    </row>
    <row r="519" spans="1:27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62">
        <v>513</v>
      </c>
      <c r="T519" s="63">
        <f>IF('1º Perfil de consumo'!$N$23=0,0,((IF(S519&lt;'1º Perfil de consumo'!$N$23,(-('1º Perfil de consumo'!$N$23/S519)),S519/'1º Perfil de consumo'!$N$23))))</f>
        <v>126.28720286551611</v>
      </c>
      <c r="U519" s="63">
        <f t="shared" si="0"/>
        <v>3.7886160859654829</v>
      </c>
      <c r="V519" s="63">
        <f t="shared" si="1"/>
        <v>4.7886160859654829</v>
      </c>
      <c r="W519" s="63">
        <f>IF(V519&lt;=0,'1º Perfil de consumo'!$N$16/V519,'1º Perfil de consumo'!$N$16*V519)</f>
        <v>6.0174408487661486</v>
      </c>
      <c r="X519" s="64">
        <f t="shared" si="2"/>
        <v>6.0174408487661486</v>
      </c>
      <c r="Y519" s="65">
        <f t="shared" si="3"/>
        <v>85.252188246302168</v>
      </c>
      <c r="Z519" s="62">
        <f>S519*'1º Perfil de consumo'!$N$9/'2º Calculadora de Banda (beta)'!Y519</f>
        <v>4549.1852816672081</v>
      </c>
      <c r="AA519" s="66">
        <f>Z519/'1º Perfil de consumo'!$N$9</f>
        <v>6.0174408487661486</v>
      </c>
    </row>
    <row r="520" spans="1:27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62">
        <v>514</v>
      </c>
      <c r="T520" s="63">
        <f>IF('1º Perfil de consumo'!$N$23=0,0,((IF(S520&lt;'1º Perfil de consumo'!$N$23,(-('1º Perfil de consumo'!$N$23/S520)),S520/'1º Perfil de consumo'!$N$23))))</f>
        <v>126.5333767502442</v>
      </c>
      <c r="U520" s="63">
        <f t="shared" si="0"/>
        <v>3.7960013025073258</v>
      </c>
      <c r="V520" s="63">
        <f t="shared" si="1"/>
        <v>4.7960013025073263</v>
      </c>
      <c r="W520" s="63">
        <f>IF(V520&lt;=0,'1º Perfil de consumo'!$N$16/V520,'1º Perfil de consumo'!$N$16*V520)</f>
        <v>6.0267212134682007</v>
      </c>
      <c r="X520" s="64">
        <f t="shared" si="2"/>
        <v>6.0267212134682007</v>
      </c>
      <c r="Y520" s="65">
        <f t="shared" si="3"/>
        <v>85.286838696195161</v>
      </c>
      <c r="Z520" s="62">
        <f>S520*'1º Perfil de consumo'!$N$9/'2º Calculadora de Banda (beta)'!Y520</f>
        <v>4556.2012373819598</v>
      </c>
      <c r="AA520" s="66">
        <f>Z520/'1º Perfil de consumo'!$N$9</f>
        <v>6.0267212134682007</v>
      </c>
    </row>
    <row r="521" spans="1:27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62">
        <v>515</v>
      </c>
      <c r="T521" s="63">
        <f>IF('1º Perfil de consumo'!$N$23=0,0,((IF(S521&lt;'1º Perfil de consumo'!$N$23,(-('1º Perfil de consumo'!$N$23/S521)),S521/'1º Perfil de consumo'!$N$23))))</f>
        <v>126.77955063497231</v>
      </c>
      <c r="U521" s="63">
        <f t="shared" si="0"/>
        <v>3.8033865190491691</v>
      </c>
      <c r="V521" s="63">
        <f t="shared" si="1"/>
        <v>4.8033865190491696</v>
      </c>
      <c r="W521" s="63">
        <f>IF(V521&lt;=0,'1º Perfil de consumo'!$N$16/V521,'1º Perfil de consumo'!$N$16*V521)</f>
        <v>6.0360015781702527</v>
      </c>
      <c r="X521" s="64">
        <f t="shared" si="2"/>
        <v>6.0360015781702527</v>
      </c>
      <c r="Y521" s="65">
        <f t="shared" si="3"/>
        <v>85.321382595813802</v>
      </c>
      <c r="Z521" s="62">
        <f>S521*'1º Perfil de consumo'!$N$9/'2º Calculadora de Banda (beta)'!Y521</f>
        <v>4563.2171930967106</v>
      </c>
      <c r="AA521" s="66">
        <f>Z521/'1º Perfil de consumo'!$N$9</f>
        <v>6.0360015781702518</v>
      </c>
    </row>
    <row r="522" spans="1:27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62">
        <v>516</v>
      </c>
      <c r="T522" s="63">
        <f>IF('1º Perfil de consumo'!$N$23=0,0,((IF(S522&lt;'1º Perfil de consumo'!$N$23,(-('1º Perfil de consumo'!$N$23/S522)),S522/'1º Perfil de consumo'!$N$23))))</f>
        <v>127.02572451970042</v>
      </c>
      <c r="U522" s="63">
        <f t="shared" si="0"/>
        <v>3.8107717355910125</v>
      </c>
      <c r="V522" s="63">
        <f t="shared" si="1"/>
        <v>4.8107717355910129</v>
      </c>
      <c r="W522" s="63">
        <f>IF(V522&lt;=0,'1º Perfil de consumo'!$N$16/V522,'1º Perfil de consumo'!$N$16*V522)</f>
        <v>6.0452819428723039</v>
      </c>
      <c r="X522" s="64">
        <f t="shared" si="2"/>
        <v>6.0452819428723039</v>
      </c>
      <c r="Y522" s="65">
        <f t="shared" si="3"/>
        <v>85.3558204358674</v>
      </c>
      <c r="Z522" s="62">
        <f>S522*'1º Perfil de consumo'!$N$9/'2º Calculadora de Banda (beta)'!Y522</f>
        <v>4570.2331488114623</v>
      </c>
      <c r="AA522" s="66">
        <f>Z522/'1º Perfil de consumo'!$N$9</f>
        <v>6.0452819428723048</v>
      </c>
    </row>
    <row r="523" spans="1:27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62">
        <v>517</v>
      </c>
      <c r="T523" s="63">
        <f>IF('1º Perfil de consumo'!$N$23=0,0,((IF(S523&lt;'1º Perfil de consumo'!$N$23,(-('1º Perfil de consumo'!$N$23/S523)),S523/'1º Perfil de consumo'!$N$23))))</f>
        <v>127.27189840442851</v>
      </c>
      <c r="U523" s="63">
        <f t="shared" si="0"/>
        <v>3.8181569521328553</v>
      </c>
      <c r="V523" s="63">
        <f t="shared" si="1"/>
        <v>4.8181569521328553</v>
      </c>
      <c r="W523" s="63">
        <f>IF(V523&lt;=0,'1º Perfil de consumo'!$N$16/V523,'1º Perfil de consumo'!$N$16*V523)</f>
        <v>6.0545623075743551</v>
      </c>
      <c r="X523" s="64">
        <f t="shared" si="2"/>
        <v>6.0545623075743551</v>
      </c>
      <c r="Y523" s="65">
        <f t="shared" si="3"/>
        <v>85.390152704056689</v>
      </c>
      <c r="Z523" s="62">
        <f>S523*'1º Perfil de consumo'!$N$9/'2º Calculadora de Banda (beta)'!Y523</f>
        <v>4577.2491045262122</v>
      </c>
      <c r="AA523" s="66">
        <f>Z523/'1º Perfil de consumo'!$N$9</f>
        <v>6.0545623075743551</v>
      </c>
    </row>
    <row r="524" spans="1:27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62">
        <v>518</v>
      </c>
      <c r="T524" s="63">
        <f>IF('1º Perfil de consumo'!$N$23=0,0,((IF(S524&lt;'1º Perfil de consumo'!$N$23,(-('1º Perfil de consumo'!$N$23/S524)),S524/'1º Perfil de consumo'!$N$23))))</f>
        <v>127.51807228915662</v>
      </c>
      <c r="U524" s="63">
        <f t="shared" si="0"/>
        <v>3.8255421686746987</v>
      </c>
      <c r="V524" s="63">
        <f t="shared" si="1"/>
        <v>4.8255421686746987</v>
      </c>
      <c r="W524" s="63">
        <f>IF(V524&lt;=0,'1º Perfil de consumo'!$N$16/V524,'1º Perfil de consumo'!$N$16*V524)</f>
        <v>6.0638426722764063</v>
      </c>
      <c r="X524" s="64">
        <f t="shared" si="2"/>
        <v>6.0638426722764063</v>
      </c>
      <c r="Y524" s="65">
        <f t="shared" si="3"/>
        <v>85.424379885096755</v>
      </c>
      <c r="Z524" s="62">
        <f>S524*'1º Perfil de consumo'!$N$9/'2º Calculadora de Banda (beta)'!Y524</f>
        <v>4584.2650602409631</v>
      </c>
      <c r="AA524" s="66">
        <f>Z524/'1º Perfil de consumo'!$N$9</f>
        <v>6.0638426722764063</v>
      </c>
    </row>
    <row r="525" spans="1:27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62">
        <v>519</v>
      </c>
      <c r="T525" s="63">
        <f>IF('1º Perfil de consumo'!$N$23=0,0,((IF(S525&lt;'1º Perfil de consumo'!$N$23,(-('1º Perfil de consumo'!$N$23/S525)),S525/'1º Perfil de consumo'!$N$23))))</f>
        <v>127.76424617388471</v>
      </c>
      <c r="U525" s="63">
        <f t="shared" si="0"/>
        <v>3.8329273852165411</v>
      </c>
      <c r="V525" s="63">
        <f t="shared" si="1"/>
        <v>4.8329273852165411</v>
      </c>
      <c r="W525" s="63">
        <f>IF(V525&lt;=0,'1º Perfil de consumo'!$N$16/V525,'1º Perfil de consumo'!$N$16*V525)</f>
        <v>6.0731230369784575</v>
      </c>
      <c r="X525" s="64">
        <f t="shared" si="2"/>
        <v>6.0731230369784575</v>
      </c>
      <c r="Y525" s="65">
        <f t="shared" si="3"/>
        <v>85.45850246073995</v>
      </c>
      <c r="Z525" s="62">
        <f>S525*'1º Perfil de consumo'!$N$9/'2º Calculadora de Banda (beta)'!Y525</f>
        <v>4591.2810159557139</v>
      </c>
      <c r="AA525" s="66">
        <f>Z525/'1º Perfil de consumo'!$N$9</f>
        <v>6.0731230369784575</v>
      </c>
    </row>
    <row r="526" spans="1:27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62">
        <v>520</v>
      </c>
      <c r="T526" s="63">
        <f>IF('1º Perfil de consumo'!$N$23=0,0,((IF(S526&lt;'1º Perfil de consumo'!$N$23,(-('1º Perfil de consumo'!$N$23/S526)),S526/'1º Perfil de consumo'!$N$23))))</f>
        <v>128.01042005861282</v>
      </c>
      <c r="U526" s="63">
        <f t="shared" si="0"/>
        <v>3.8403126017583844</v>
      </c>
      <c r="V526" s="63">
        <f t="shared" si="1"/>
        <v>4.8403126017583844</v>
      </c>
      <c r="W526" s="63">
        <f>IF(V526&lt;=0,'1º Perfil de consumo'!$N$16/V526,'1º Perfil de consumo'!$N$16*V526)</f>
        <v>6.0824034016805086</v>
      </c>
      <c r="X526" s="64">
        <f t="shared" si="2"/>
        <v>6.0824034016805086</v>
      </c>
      <c r="Y526" s="65">
        <f t="shared" si="3"/>
        <v>85.492520909798429</v>
      </c>
      <c r="Z526" s="62">
        <f>S526*'1º Perfil de consumo'!$N$9/'2º Calculadora de Banda (beta)'!Y526</f>
        <v>4598.2969716704647</v>
      </c>
      <c r="AA526" s="66">
        <f>Z526/'1º Perfil de consumo'!$N$9</f>
        <v>6.0824034016805086</v>
      </c>
    </row>
    <row r="527" spans="1: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62">
        <v>521</v>
      </c>
      <c r="T527" s="63">
        <f>IF('1º Perfil de consumo'!$N$23=0,0,((IF(S527&lt;'1º Perfil de consumo'!$N$23,(-('1º Perfil de consumo'!$N$23/S527)),S527/'1º Perfil de consumo'!$N$23))))</f>
        <v>128.25659394334093</v>
      </c>
      <c r="U527" s="63">
        <f t="shared" si="0"/>
        <v>3.8476978183002277</v>
      </c>
      <c r="V527" s="63">
        <f t="shared" si="1"/>
        <v>4.8476978183002277</v>
      </c>
      <c r="W527" s="63">
        <f>IF(V527&lt;=0,'1º Perfil de consumo'!$N$16/V527,'1º Perfil de consumo'!$N$16*V527)</f>
        <v>6.0916837663825607</v>
      </c>
      <c r="X527" s="64">
        <f t="shared" si="2"/>
        <v>6.0916837663825607</v>
      </c>
      <c r="Y527" s="65">
        <f t="shared" si="3"/>
        <v>85.526435708166559</v>
      </c>
      <c r="Z527" s="62">
        <f>S527*'1º Perfil de consumo'!$N$9/'2º Calculadora de Banda (beta)'!Y527</f>
        <v>4605.3129273852155</v>
      </c>
      <c r="AA527" s="66">
        <f>Z527/'1º Perfil de consumo'!$N$9</f>
        <v>6.0916837663825598</v>
      </c>
    </row>
    <row r="528" spans="1:27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62">
        <v>522</v>
      </c>
      <c r="T528" s="63">
        <f>IF('1º Perfil de consumo'!$N$23=0,0,((IF(S528&lt;'1º Perfil de consumo'!$N$23,(-('1º Perfil de consumo'!$N$23/S528)),S528/'1º Perfil de consumo'!$N$23))))</f>
        <v>128.50276782806901</v>
      </c>
      <c r="U528" s="63">
        <f t="shared" si="0"/>
        <v>3.8550830348420702</v>
      </c>
      <c r="V528" s="63">
        <f t="shared" si="1"/>
        <v>4.8550830348420702</v>
      </c>
      <c r="W528" s="63">
        <f>IF(V528&lt;=0,'1º Perfil de consumo'!$N$16/V528,'1º Perfil de consumo'!$N$16*V528)</f>
        <v>6.1009641310846119</v>
      </c>
      <c r="X528" s="64">
        <f t="shared" si="2"/>
        <v>6.1009641310846119</v>
      </c>
      <c r="Y528" s="65">
        <f t="shared" si="3"/>
        <v>85.560247328843147</v>
      </c>
      <c r="Z528" s="62">
        <f>S528*'1º Perfil de consumo'!$N$9/'2º Calculadora de Banda (beta)'!Y528</f>
        <v>4612.3288830999663</v>
      </c>
      <c r="AA528" s="66">
        <f>Z528/'1º Perfil de consumo'!$N$9</f>
        <v>6.1009641310846119</v>
      </c>
    </row>
    <row r="529" spans="1:27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62">
        <v>523</v>
      </c>
      <c r="T529" s="63">
        <f>IF('1º Perfil de consumo'!$N$23=0,0,((IF(S529&lt;'1º Perfil de consumo'!$N$23,(-('1º Perfil de consumo'!$N$23/S529)),S529/'1º Perfil de consumo'!$N$23))))</f>
        <v>128.74894171279712</v>
      </c>
      <c r="U529" s="63">
        <f t="shared" si="0"/>
        <v>3.8624682513839135</v>
      </c>
      <c r="V529" s="63">
        <f t="shared" si="1"/>
        <v>4.8624682513839135</v>
      </c>
      <c r="W529" s="63">
        <f>IF(V529&lt;=0,'1º Perfil de consumo'!$N$16/V529,'1º Perfil de consumo'!$N$16*V529)</f>
        <v>6.1102444957866631</v>
      </c>
      <c r="X529" s="64">
        <f t="shared" si="2"/>
        <v>6.1102444957866631</v>
      </c>
      <c r="Y529" s="65">
        <f t="shared" si="3"/>
        <v>85.593956241953364</v>
      </c>
      <c r="Z529" s="62">
        <f>S529*'1º Perfil de consumo'!$N$9/'2º Calculadora de Banda (beta)'!Y529</f>
        <v>4619.3448388147171</v>
      </c>
      <c r="AA529" s="66">
        <f>Z529/'1º Perfil de consumo'!$N$9</f>
        <v>6.1102444957866631</v>
      </c>
    </row>
    <row r="530" spans="1:27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62">
        <v>524</v>
      </c>
      <c r="T530" s="63">
        <f>IF('1º Perfil de consumo'!$N$23=0,0,((IF(S530&lt;'1º Perfil de consumo'!$N$23,(-('1º Perfil de consumo'!$N$23/S530)),S530/'1º Perfil de consumo'!$N$23))))</f>
        <v>128.99511559752523</v>
      </c>
      <c r="U530" s="63">
        <f t="shared" si="0"/>
        <v>3.8698534679257568</v>
      </c>
      <c r="V530" s="63">
        <f t="shared" si="1"/>
        <v>4.8698534679257568</v>
      </c>
      <c r="W530" s="63">
        <f>IF(V530&lt;=0,'1º Perfil de consumo'!$N$16/V530,'1º Perfil de consumo'!$N$16*V530)</f>
        <v>6.1195248604887151</v>
      </c>
      <c r="X530" s="64">
        <f t="shared" si="2"/>
        <v>6.1195248604887151</v>
      </c>
      <c r="Y530" s="65">
        <f t="shared" si="3"/>
        <v>85.627562914770564</v>
      </c>
      <c r="Z530" s="62">
        <f>S530*'1º Perfil de consumo'!$N$9/'2º Calculadora de Banda (beta)'!Y530</f>
        <v>4626.3607945294689</v>
      </c>
      <c r="AA530" s="66">
        <f>Z530/'1º Perfil de consumo'!$N$9</f>
        <v>6.1195248604887151</v>
      </c>
    </row>
    <row r="531" spans="1:27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62">
        <v>525</v>
      </c>
      <c r="T531" s="63">
        <f>IF('1º Perfil de consumo'!$N$23=0,0,((IF(S531&lt;'1º Perfil de consumo'!$N$23,(-('1º Perfil de consumo'!$N$23/S531)),S531/'1º Perfil de consumo'!$N$23))))</f>
        <v>129.24128948225334</v>
      </c>
      <c r="U531" s="63">
        <f t="shared" si="0"/>
        <v>3.8772386844676001</v>
      </c>
      <c r="V531" s="63">
        <f t="shared" si="1"/>
        <v>4.8772386844676001</v>
      </c>
      <c r="W531" s="63">
        <f>IF(V531&lt;=0,'1º Perfil de consumo'!$N$16/V531,'1º Perfil de consumo'!$N$16*V531)</f>
        <v>6.1288052251907672</v>
      </c>
      <c r="X531" s="64">
        <f t="shared" si="2"/>
        <v>6.1288052251907672</v>
      </c>
      <c r="Y531" s="65">
        <f t="shared" si="3"/>
        <v>85.661067811737922</v>
      </c>
      <c r="Z531" s="62">
        <f>S531*'1º Perfil de consumo'!$N$9/'2º Calculadora de Banda (beta)'!Y531</f>
        <v>4633.3767502442197</v>
      </c>
      <c r="AA531" s="66">
        <f>Z531/'1º Perfil de consumo'!$N$9</f>
        <v>6.1288052251907672</v>
      </c>
    </row>
    <row r="532" spans="1:27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62">
        <v>526</v>
      </c>
      <c r="T532" s="63">
        <f>IF('1º Perfil de consumo'!$N$23=0,0,((IF(S532&lt;'1º Perfil de consumo'!$N$23,(-('1º Perfil de consumo'!$N$23/S532)),S532/'1º Perfil de consumo'!$N$23))))</f>
        <v>129.48746336698142</v>
      </c>
      <c r="U532" s="63">
        <f t="shared" si="0"/>
        <v>3.8846239010094425</v>
      </c>
      <c r="V532" s="63">
        <f t="shared" si="1"/>
        <v>4.8846239010094425</v>
      </c>
      <c r="W532" s="63">
        <f>IF(V532&lt;=0,'1º Perfil de consumo'!$N$16/V532,'1º Perfil de consumo'!$N$16*V532)</f>
        <v>6.1380855898928175</v>
      </c>
      <c r="X532" s="64">
        <f t="shared" si="2"/>
        <v>6.1380855898928175</v>
      </c>
      <c r="Y532" s="65">
        <f t="shared" si="3"/>
        <v>85.694471394489781</v>
      </c>
      <c r="Z532" s="62">
        <f>S532*'1º Perfil de consumo'!$N$9/'2º Calculadora de Banda (beta)'!Y532</f>
        <v>4640.3927059589705</v>
      </c>
      <c r="AA532" s="66">
        <f>Z532/'1º Perfil de consumo'!$N$9</f>
        <v>6.1380855898928184</v>
      </c>
    </row>
    <row r="533" spans="1:27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62">
        <v>527</v>
      </c>
      <c r="T533" s="63">
        <f>IF('1º Perfil de consumo'!$N$23=0,0,((IF(S533&lt;'1º Perfil de consumo'!$N$23,(-('1º Perfil de consumo'!$N$23/S533)),S533/'1º Perfil de consumo'!$N$23))))</f>
        <v>129.73363725170952</v>
      </c>
      <c r="U533" s="63">
        <f t="shared" si="0"/>
        <v>3.8920091175512854</v>
      </c>
      <c r="V533" s="63">
        <f t="shared" si="1"/>
        <v>4.8920091175512859</v>
      </c>
      <c r="W533" s="63">
        <f>IF(V533&lt;=0,'1º Perfil de consumo'!$N$16/V533,'1º Perfil de consumo'!$N$16*V533)</f>
        <v>6.1473659545948696</v>
      </c>
      <c r="X533" s="64">
        <f t="shared" si="2"/>
        <v>6.1473659545948696</v>
      </c>
      <c r="Y533" s="65">
        <f t="shared" si="3"/>
        <v>85.727774121872812</v>
      </c>
      <c r="Z533" s="62">
        <f>S533*'1º Perfil de consumo'!$N$9/'2º Calculadora de Banda (beta)'!Y533</f>
        <v>4647.4086616737213</v>
      </c>
      <c r="AA533" s="66">
        <f>Z533/'1º Perfil de consumo'!$N$9</f>
        <v>6.1473659545948696</v>
      </c>
    </row>
    <row r="534" spans="1:27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62">
        <v>528</v>
      </c>
      <c r="T534" s="63">
        <f>IF('1º Perfil de consumo'!$N$23=0,0,((IF(S534&lt;'1º Perfil de consumo'!$N$23,(-('1º Perfil de consumo'!$N$23/S534)),S534/'1º Perfil de consumo'!$N$23))))</f>
        <v>129.97981113643763</v>
      </c>
      <c r="U534" s="63">
        <f t="shared" si="0"/>
        <v>3.8993943340931287</v>
      </c>
      <c r="V534" s="63">
        <f t="shared" si="1"/>
        <v>4.8993943340931292</v>
      </c>
      <c r="W534" s="63">
        <f>IF(V534&lt;=0,'1º Perfil de consumo'!$N$16/V534,'1º Perfil de consumo'!$N$16*V534)</f>
        <v>6.1566463192969207</v>
      </c>
      <c r="X534" s="64">
        <f t="shared" si="2"/>
        <v>6.1566463192969207</v>
      </c>
      <c r="Y534" s="65">
        <f t="shared" si="3"/>
        <v>85.760976449967131</v>
      </c>
      <c r="Z534" s="62">
        <f>S534*'1º Perfil de consumo'!$N$9/'2º Calculadora de Banda (beta)'!Y534</f>
        <v>4654.4246173884721</v>
      </c>
      <c r="AA534" s="66">
        <f>Z534/'1º Perfil de consumo'!$N$9</f>
        <v>6.1566463192969207</v>
      </c>
    </row>
    <row r="535" spans="1:27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62">
        <v>529</v>
      </c>
      <c r="T535" s="63">
        <f>IF('1º Perfil de consumo'!$N$23=0,0,((IF(S535&lt;'1º Perfil de consumo'!$N$23,(-('1º Perfil de consumo'!$N$23/S535)),S535/'1º Perfil de consumo'!$N$23))))</f>
        <v>130.22598502116574</v>
      </c>
      <c r="U535" s="63">
        <f t="shared" si="0"/>
        <v>3.9067795506349721</v>
      </c>
      <c r="V535" s="63">
        <f t="shared" si="1"/>
        <v>4.9067795506349725</v>
      </c>
      <c r="W535" s="63">
        <f>IF(V535&lt;=0,'1º Perfil de consumo'!$N$16/V535,'1º Perfil de consumo'!$N$16*V535)</f>
        <v>6.1659266839989728</v>
      </c>
      <c r="X535" s="64">
        <f t="shared" si="2"/>
        <v>6.1659266839989728</v>
      </c>
      <c r="Y535" s="65">
        <f t="shared" si="3"/>
        <v>85.794078832107004</v>
      </c>
      <c r="Z535" s="62">
        <f>S535*'1º Perfil de consumo'!$N$9/'2º Calculadora de Banda (beta)'!Y535</f>
        <v>4661.440573103223</v>
      </c>
      <c r="AA535" s="66">
        <f>Z535/'1º Perfil de consumo'!$N$9</f>
        <v>6.1659266839989719</v>
      </c>
    </row>
    <row r="536" spans="1:27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62">
        <v>530</v>
      </c>
      <c r="T536" s="63">
        <f>IF('1º Perfil de consumo'!$N$23=0,0,((IF(S536&lt;'1º Perfil de consumo'!$N$23,(-('1º Perfil de consumo'!$N$23/S536)),S536/'1º Perfil de consumo'!$N$23))))</f>
        <v>130.47215890589382</v>
      </c>
      <c r="U536" s="63">
        <f t="shared" si="0"/>
        <v>3.9141647671768145</v>
      </c>
      <c r="V536" s="63">
        <f t="shared" si="1"/>
        <v>4.9141647671768141</v>
      </c>
      <c r="W536" s="63">
        <f>IF(V536&lt;=0,'1º Perfil de consumo'!$N$16/V536,'1º Perfil de consumo'!$N$16*V536)</f>
        <v>6.1752070487010222</v>
      </c>
      <c r="X536" s="64">
        <f t="shared" si="2"/>
        <v>6.1752070487010222</v>
      </c>
      <c r="Y536" s="65">
        <f t="shared" si="3"/>
        <v>85.827081718901638</v>
      </c>
      <c r="Z536" s="62">
        <f>S536*'1º Perfil de consumo'!$N$9/'2º Calculadora de Banda (beta)'!Y536</f>
        <v>4668.4565288179729</v>
      </c>
      <c r="AA536" s="66">
        <f>Z536/'1º Perfil de consumo'!$N$9</f>
        <v>6.1752070487010222</v>
      </c>
    </row>
    <row r="537" spans="1:2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62">
        <v>531</v>
      </c>
      <c r="T537" s="63">
        <f>IF('1º Perfil de consumo'!$N$23=0,0,((IF(S537&lt;'1º Perfil de consumo'!$N$23,(-('1º Perfil de consumo'!$N$23/S537)),S537/'1º Perfil de consumo'!$N$23))))</f>
        <v>130.71833279062193</v>
      </c>
      <c r="U537" s="63">
        <f t="shared" si="0"/>
        <v>3.9215499837186578</v>
      </c>
      <c r="V537" s="63">
        <f t="shared" si="1"/>
        <v>4.9215499837186574</v>
      </c>
      <c r="W537" s="63">
        <f>IF(V537&lt;=0,'1º Perfil de consumo'!$N$16/V537,'1º Perfil de consumo'!$N$16*V537)</f>
        <v>6.1844874134030743</v>
      </c>
      <c r="X537" s="64">
        <f t="shared" si="2"/>
        <v>6.1844874134030743</v>
      </c>
      <c r="Y537" s="65">
        <f t="shared" si="3"/>
        <v>85.85998555825536</v>
      </c>
      <c r="Z537" s="62">
        <f>S537*'1º Perfil de consumo'!$N$9/'2º Calculadora de Banda (beta)'!Y537</f>
        <v>4675.4724845327237</v>
      </c>
      <c r="AA537" s="66">
        <f>Z537/'1º Perfil de consumo'!$N$9</f>
        <v>6.1844874134030734</v>
      </c>
    </row>
    <row r="538" spans="1:27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62">
        <v>532</v>
      </c>
      <c r="T538" s="63">
        <f>IF('1º Perfil de consumo'!$N$23=0,0,((IF(S538&lt;'1º Perfil de consumo'!$N$23,(-('1º Perfil de consumo'!$N$23/S538)),S538/'1º Perfil de consumo'!$N$23))))</f>
        <v>130.96450667535004</v>
      </c>
      <c r="U538" s="63">
        <f t="shared" si="0"/>
        <v>3.9289352002605011</v>
      </c>
      <c r="V538" s="63">
        <f t="shared" si="1"/>
        <v>4.9289352002605007</v>
      </c>
      <c r="W538" s="63">
        <f>IF(V538&lt;=0,'1º Perfil de consumo'!$N$16/V538,'1º Perfil de consumo'!$N$16*V538)</f>
        <v>6.1937677781051264</v>
      </c>
      <c r="X538" s="64">
        <f t="shared" si="2"/>
        <v>6.1937677781051264</v>
      </c>
      <c r="Y538" s="65">
        <f t="shared" si="3"/>
        <v>85.892790795388194</v>
      </c>
      <c r="Z538" s="62">
        <f>S538*'1º Perfil de consumo'!$N$9/'2º Calculadora de Banda (beta)'!Y538</f>
        <v>4682.4884402474754</v>
      </c>
      <c r="AA538" s="66">
        <f>Z538/'1º Perfil de consumo'!$N$9</f>
        <v>6.1937677781051264</v>
      </c>
    </row>
    <row r="539" spans="1:27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62">
        <v>533</v>
      </c>
      <c r="T539" s="63">
        <f>IF('1º Perfil de consumo'!$N$23=0,0,((IF(S539&lt;'1º Perfil de consumo'!$N$23,(-('1º Perfil de consumo'!$N$23/S539)),S539/'1º Perfil de consumo'!$N$23))))</f>
        <v>131.21068056007815</v>
      </c>
      <c r="U539" s="63">
        <f t="shared" si="0"/>
        <v>3.936320416802344</v>
      </c>
      <c r="V539" s="63">
        <f t="shared" si="1"/>
        <v>4.936320416802344</v>
      </c>
      <c r="W539" s="63">
        <f>IF(V539&lt;=0,'1º Perfil de consumo'!$N$16/V539,'1º Perfil de consumo'!$N$16*V539)</f>
        <v>6.2030481428071775</v>
      </c>
      <c r="X539" s="64">
        <f t="shared" si="2"/>
        <v>6.2030481428071775</v>
      </c>
      <c r="Y539" s="65">
        <f t="shared" si="3"/>
        <v>85.925497872855757</v>
      </c>
      <c r="Z539" s="62">
        <f>S539*'1º Perfil de consumo'!$N$9/'2º Calculadora de Banda (beta)'!Y539</f>
        <v>4689.5043959622262</v>
      </c>
      <c r="AA539" s="66">
        <f>Z539/'1º Perfil de consumo'!$N$9</f>
        <v>6.2030481428071775</v>
      </c>
    </row>
    <row r="540" spans="1:27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62">
        <v>534</v>
      </c>
      <c r="T540" s="63">
        <f>IF('1º Perfil de consumo'!$N$23=0,0,((IF(S540&lt;'1º Perfil de consumo'!$N$23,(-('1º Perfil de consumo'!$N$23/S540)),S540/'1º Perfil de consumo'!$N$23))))</f>
        <v>131.45685444480625</v>
      </c>
      <c r="U540" s="63">
        <f t="shared" si="0"/>
        <v>3.9437056333441873</v>
      </c>
      <c r="V540" s="63">
        <f t="shared" si="1"/>
        <v>4.9437056333441873</v>
      </c>
      <c r="W540" s="63">
        <f>IF(V540&lt;=0,'1º Perfil de consumo'!$N$16/V540,'1º Perfil de consumo'!$N$16*V540)</f>
        <v>6.2123285075092296</v>
      </c>
      <c r="X540" s="64">
        <f t="shared" si="2"/>
        <v>6.2123285075092296</v>
      </c>
      <c r="Y540" s="65">
        <f t="shared" si="3"/>
        <v>85.958107230569155</v>
      </c>
      <c r="Z540" s="62">
        <f>S540*'1º Perfil de consumo'!$N$9/'2º Calculadora de Banda (beta)'!Y540</f>
        <v>4696.520351676978</v>
      </c>
      <c r="AA540" s="66">
        <f>Z540/'1º Perfil de consumo'!$N$9</f>
        <v>6.2123285075092305</v>
      </c>
    </row>
    <row r="541" spans="1:27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62">
        <v>535</v>
      </c>
      <c r="T541" s="63">
        <f>IF('1º Perfil de consumo'!$N$23=0,0,((IF(S541&lt;'1º Perfil de consumo'!$N$23,(-('1º Perfil de consumo'!$N$23/S541)),S541/'1º Perfil de consumo'!$N$23))))</f>
        <v>131.70302832953433</v>
      </c>
      <c r="U541" s="63">
        <f t="shared" si="0"/>
        <v>3.9510908498860298</v>
      </c>
      <c r="V541" s="63">
        <f t="shared" si="1"/>
        <v>4.9510908498860298</v>
      </c>
      <c r="W541" s="63">
        <f>IF(V541&lt;=0,'1º Perfil de consumo'!$N$16/V541,'1º Perfil de consumo'!$N$16*V541)</f>
        <v>6.2216088722112799</v>
      </c>
      <c r="X541" s="64">
        <f t="shared" si="2"/>
        <v>6.2216088722112799</v>
      </c>
      <c r="Y541" s="65">
        <f t="shared" si="3"/>
        <v>85.990619305814818</v>
      </c>
      <c r="Z541" s="62">
        <f>S541*'1º Perfil de consumo'!$N$9/'2º Calculadora de Banda (beta)'!Y541</f>
        <v>4703.536307391727</v>
      </c>
      <c r="AA541" s="66">
        <f>Z541/'1º Perfil de consumo'!$N$9</f>
        <v>6.221608872211279</v>
      </c>
    </row>
    <row r="542" spans="1:27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62">
        <v>536</v>
      </c>
      <c r="T542" s="63">
        <f>IF('1º Perfil de consumo'!$N$23=0,0,((IF(S542&lt;'1º Perfil de consumo'!$N$23,(-('1º Perfil de consumo'!$N$23/S542)),S542/'1º Perfil de consumo'!$N$23))))</f>
        <v>131.94920221426244</v>
      </c>
      <c r="U542" s="63">
        <f t="shared" si="0"/>
        <v>3.9584760664278731</v>
      </c>
      <c r="V542" s="63">
        <f t="shared" si="1"/>
        <v>4.9584760664278731</v>
      </c>
      <c r="W542" s="63">
        <f>IF(V542&lt;=0,'1º Perfil de consumo'!$N$16/V542,'1º Perfil de consumo'!$N$16*V542)</f>
        <v>6.230889236913332</v>
      </c>
      <c r="X542" s="64">
        <f t="shared" si="2"/>
        <v>6.230889236913332</v>
      </c>
      <c r="Y542" s="65">
        <f t="shared" si="3"/>
        <v>86.023034533273872</v>
      </c>
      <c r="Z542" s="62">
        <f>S542*'1º Perfil de consumo'!$N$9/'2º Calculadora de Banda (beta)'!Y542</f>
        <v>4710.5522631064787</v>
      </c>
      <c r="AA542" s="66">
        <f>Z542/'1º Perfil de consumo'!$N$9</f>
        <v>6.230889236913332</v>
      </c>
    </row>
    <row r="543" spans="1:27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62">
        <v>537</v>
      </c>
      <c r="T543" s="63">
        <f>IF('1º Perfil de consumo'!$N$23=0,0,((IF(S543&lt;'1º Perfil de consumo'!$N$23,(-('1º Perfil de consumo'!$N$23/S543)),S543/'1º Perfil de consumo'!$N$23))))</f>
        <v>132.19537609899055</v>
      </c>
      <c r="U543" s="63">
        <f t="shared" si="0"/>
        <v>3.9658612829697164</v>
      </c>
      <c r="V543" s="63">
        <f t="shared" si="1"/>
        <v>4.9658612829697164</v>
      </c>
      <c r="W543" s="63">
        <f>IF(V543&lt;=0,'1º Perfil de consumo'!$N$16/V543,'1º Perfil de consumo'!$N$16*V543)</f>
        <v>6.240169601615384</v>
      </c>
      <c r="X543" s="64">
        <f t="shared" si="2"/>
        <v>6.240169601615384</v>
      </c>
      <c r="Y543" s="65">
        <f t="shared" si="3"/>
        <v>86.055353345041709</v>
      </c>
      <c r="Z543" s="62">
        <f>S543*'1º Perfil de consumo'!$N$9/'2º Calculadora de Banda (beta)'!Y543</f>
        <v>4717.5682188212304</v>
      </c>
      <c r="AA543" s="66">
        <f>Z543/'1º Perfil de consumo'!$N$9</f>
        <v>6.240169601615384</v>
      </c>
    </row>
    <row r="544" spans="1:27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62">
        <v>538</v>
      </c>
      <c r="T544" s="63">
        <f>IF('1º Perfil de consumo'!$N$23=0,0,((IF(S544&lt;'1º Perfil de consumo'!$N$23,(-('1º Perfil de consumo'!$N$23/S544)),S544/'1º Perfil de consumo'!$N$23))))</f>
        <v>132.44154998371866</v>
      </c>
      <c r="U544" s="63">
        <f t="shared" si="0"/>
        <v>3.9732464995115597</v>
      </c>
      <c r="V544" s="63">
        <f t="shared" si="1"/>
        <v>4.9732464995115597</v>
      </c>
      <c r="W544" s="63">
        <f>IF(V544&lt;=0,'1º Perfil de consumo'!$N$16/V544,'1º Perfil de consumo'!$N$16*V544)</f>
        <v>6.2494499663174361</v>
      </c>
      <c r="X544" s="64">
        <f t="shared" si="2"/>
        <v>6.2494499663174361</v>
      </c>
      <c r="Y544" s="65">
        <f t="shared" si="3"/>
        <v>86.087576170647068</v>
      </c>
      <c r="Z544" s="62">
        <f>S544*'1º Perfil de consumo'!$N$9/'2º Calculadora de Banda (beta)'!Y544</f>
        <v>4724.5841745359812</v>
      </c>
      <c r="AA544" s="66">
        <f>Z544/'1º Perfil de consumo'!$N$9</f>
        <v>6.2494499663174352</v>
      </c>
    </row>
    <row r="545" spans="1:27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62">
        <v>539</v>
      </c>
      <c r="T545" s="63">
        <f>IF('1º Perfil de consumo'!$N$23=0,0,((IF(S545&lt;'1º Perfil de consumo'!$N$23,(-('1º Perfil de consumo'!$N$23/S545)),S545/'1º Perfil de consumo'!$N$23))))</f>
        <v>132.68772386844674</v>
      </c>
      <c r="U545" s="63">
        <f t="shared" si="0"/>
        <v>3.9806317160534022</v>
      </c>
      <c r="V545" s="63">
        <f t="shared" si="1"/>
        <v>4.9806317160534022</v>
      </c>
      <c r="W545" s="63">
        <f>IF(V545&lt;=0,'1º Perfil de consumo'!$N$16/V545,'1º Perfil de consumo'!$N$16*V545)</f>
        <v>6.2587303310194864</v>
      </c>
      <c r="X545" s="64">
        <f t="shared" si="2"/>
        <v>6.2587303310194864</v>
      </c>
      <c r="Y545" s="65">
        <f t="shared" si="3"/>
        <v>86.119703437071095</v>
      </c>
      <c r="Z545" s="62">
        <f>S545*'1º Perfil de consumo'!$N$9/'2º Calculadora de Banda (beta)'!Y545</f>
        <v>4731.600130250732</v>
      </c>
      <c r="AA545" s="66">
        <f>Z545/'1º Perfil de consumo'!$N$9</f>
        <v>6.2587303310194864</v>
      </c>
    </row>
    <row r="546" spans="1:27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62">
        <v>540</v>
      </c>
      <c r="T546" s="63">
        <f>IF('1º Perfil de consumo'!$N$23=0,0,((IF(S546&lt;'1º Perfil de consumo'!$N$23,(-('1º Perfil de consumo'!$N$23/S546)),S546/'1º Perfil de consumo'!$N$23))))</f>
        <v>132.93389775317485</v>
      </c>
      <c r="U546" s="63">
        <f t="shared" si="0"/>
        <v>3.9880169325952455</v>
      </c>
      <c r="V546" s="63">
        <f t="shared" si="1"/>
        <v>4.9880169325952455</v>
      </c>
      <c r="W546" s="63">
        <f>IF(V546&lt;=0,'1º Perfil de consumo'!$N$16/V546,'1º Perfil de consumo'!$N$16*V546)</f>
        <v>6.2680106957215385</v>
      </c>
      <c r="X546" s="64">
        <f t="shared" si="2"/>
        <v>6.2680106957215385</v>
      </c>
      <c r="Y546" s="65">
        <f t="shared" si="3"/>
        <v>86.151735568766156</v>
      </c>
      <c r="Z546" s="62">
        <f>S546*'1º Perfil de consumo'!$N$9/'2º Calculadora de Banda (beta)'!Y546</f>
        <v>4738.6160859654838</v>
      </c>
      <c r="AA546" s="66">
        <f>Z546/'1º Perfil de consumo'!$N$9</f>
        <v>6.2680106957215393</v>
      </c>
    </row>
    <row r="547" spans="1:2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62">
        <v>541</v>
      </c>
      <c r="T547" s="63">
        <f>IF('1º Perfil de consumo'!$N$23=0,0,((IF(S547&lt;'1º Perfil de consumo'!$N$23,(-('1º Perfil de consumo'!$N$23/S547)),S547/'1º Perfil de consumo'!$N$23))))</f>
        <v>133.18007163790296</v>
      </c>
      <c r="U547" s="63">
        <f t="shared" si="0"/>
        <v>3.9954021491370884</v>
      </c>
      <c r="V547" s="63">
        <f t="shared" si="1"/>
        <v>4.9954021491370888</v>
      </c>
      <c r="W547" s="63">
        <f>IF(V547&lt;=0,'1º Perfil de consumo'!$N$16/V547,'1º Perfil de consumo'!$N$16*V547)</f>
        <v>6.2772910604235896</v>
      </c>
      <c r="X547" s="64">
        <f t="shared" si="2"/>
        <v>6.2772910604235896</v>
      </c>
      <c r="Y547" s="65">
        <f t="shared" si="3"/>
        <v>86.18367298767464</v>
      </c>
      <c r="Z547" s="62">
        <f>S547*'1º Perfil de consumo'!$N$9/'2º Calculadora de Banda (beta)'!Y547</f>
        <v>4745.6320416802337</v>
      </c>
      <c r="AA547" s="66">
        <f>Z547/'1º Perfil de consumo'!$N$9</f>
        <v>6.2772910604235896</v>
      </c>
    </row>
    <row r="548" spans="1:27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62">
        <v>542</v>
      </c>
      <c r="T548" s="63">
        <f>IF('1º Perfil de consumo'!$N$23=0,0,((IF(S548&lt;'1º Perfil de consumo'!$N$23,(-('1º Perfil de consumo'!$N$23/S548)),S548/'1º Perfil de consumo'!$N$23))))</f>
        <v>133.42624552263106</v>
      </c>
      <c r="U548" s="63">
        <f t="shared" si="0"/>
        <v>4.0027873656789321</v>
      </c>
      <c r="V548" s="63">
        <f t="shared" si="1"/>
        <v>5.0027873656789321</v>
      </c>
      <c r="W548" s="63">
        <f>IF(V548&lt;=0,'1º Perfil de consumo'!$N$16/V548,'1º Perfil de consumo'!$N$16*V548)</f>
        <v>6.2865714251256417</v>
      </c>
      <c r="X548" s="64">
        <f t="shared" si="2"/>
        <v>6.2865714251256417</v>
      </c>
      <c r="Y548" s="65">
        <f t="shared" si="3"/>
        <v>86.215516113247332</v>
      </c>
      <c r="Z548" s="62">
        <f>S548*'1º Perfil de consumo'!$N$9/'2º Calculadora de Banda (beta)'!Y548</f>
        <v>4752.6479973949854</v>
      </c>
      <c r="AA548" s="66">
        <f>Z548/'1º Perfil de consumo'!$N$9</f>
        <v>6.2865714251256417</v>
      </c>
    </row>
    <row r="549" spans="1:27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62">
        <v>543</v>
      </c>
      <c r="T549" s="63">
        <f>IF('1º Perfil de consumo'!$N$23=0,0,((IF(S549&lt;'1º Perfil de consumo'!$N$23,(-('1º Perfil de consumo'!$N$23/S549)),S549/'1º Perfil de consumo'!$N$23))))</f>
        <v>133.67241940735914</v>
      </c>
      <c r="U549" s="63">
        <f t="shared" si="0"/>
        <v>4.0101725822207746</v>
      </c>
      <c r="V549" s="63">
        <f t="shared" si="1"/>
        <v>5.0101725822207746</v>
      </c>
      <c r="W549" s="63">
        <f>IF(V549&lt;=0,'1º Perfil de consumo'!$N$16/V549,'1º Perfil de consumo'!$N$16*V549)</f>
        <v>6.295851789827692</v>
      </c>
      <c r="X549" s="64">
        <f t="shared" si="2"/>
        <v>6.295851789827692</v>
      </c>
      <c r="Y549" s="65">
        <f t="shared" si="3"/>
        <v>86.24726536246196</v>
      </c>
      <c r="Z549" s="62">
        <f>S549*'1º Perfil de consumo'!$N$9/'2º Calculadora de Banda (beta)'!Y549</f>
        <v>4759.6639531097353</v>
      </c>
      <c r="AA549" s="66">
        <f>Z549/'1º Perfil de consumo'!$N$9</f>
        <v>6.295851789827692</v>
      </c>
    </row>
    <row r="550" spans="1:27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62">
        <v>544</v>
      </c>
      <c r="T550" s="63">
        <f>IF('1º Perfil de consumo'!$N$23=0,0,((IF(S550&lt;'1º Perfil de consumo'!$N$23,(-('1º Perfil de consumo'!$N$23/S550)),S550/'1º Perfil de consumo'!$N$23))))</f>
        <v>133.91859329208725</v>
      </c>
      <c r="U550" s="63">
        <f t="shared" si="0"/>
        <v>4.017557798762617</v>
      </c>
      <c r="V550" s="63">
        <f t="shared" si="1"/>
        <v>5.017557798762617</v>
      </c>
      <c r="W550" s="63">
        <f>IF(V550&lt;=0,'1º Perfil de consumo'!$N$16/V550,'1º Perfil de consumo'!$N$16*V550)</f>
        <v>6.3051321545297432</v>
      </c>
      <c r="X550" s="64">
        <f t="shared" si="2"/>
        <v>6.3051321545297432</v>
      </c>
      <c r="Y550" s="65">
        <f t="shared" si="3"/>
        <v>86.278921149841182</v>
      </c>
      <c r="Z550" s="62">
        <f>S550*'1º Perfil de consumo'!$N$9/'2º Calculadora de Banda (beta)'!Y550</f>
        <v>4766.6799088244861</v>
      </c>
      <c r="AA550" s="66">
        <f>Z550/'1º Perfil de consumo'!$N$9</f>
        <v>6.3051321545297432</v>
      </c>
    </row>
    <row r="551" spans="1:27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62">
        <v>545</v>
      </c>
      <c r="T551" s="63">
        <f>IF('1º Perfil de consumo'!$N$23=0,0,((IF(S551&lt;'1º Perfil de consumo'!$N$23,(-('1º Perfil de consumo'!$N$23/S551)),S551/'1º Perfil de consumo'!$N$23))))</f>
        <v>134.16476717681536</v>
      </c>
      <c r="U551" s="63">
        <f t="shared" si="0"/>
        <v>4.0249430153044603</v>
      </c>
      <c r="V551" s="63">
        <f t="shared" si="1"/>
        <v>5.0249430153044603</v>
      </c>
      <c r="W551" s="63">
        <f>IF(V551&lt;=0,'1º Perfil de consumo'!$N$16/V551,'1º Perfil de consumo'!$N$16*V551)</f>
        <v>6.3144125192317953</v>
      </c>
      <c r="X551" s="64">
        <f t="shared" si="2"/>
        <v>6.3144125192317953</v>
      </c>
      <c r="Y551" s="65">
        <f t="shared" si="3"/>
        <v>86.310483887470838</v>
      </c>
      <c r="Z551" s="62">
        <f>S551*'1º Perfil de consumo'!$N$9/'2º Calculadora de Banda (beta)'!Y551</f>
        <v>4773.6958645392369</v>
      </c>
      <c r="AA551" s="66">
        <f>Z551/'1º Perfil de consumo'!$N$9</f>
        <v>6.3144125192317953</v>
      </c>
    </row>
    <row r="552" spans="1:27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62">
        <v>546</v>
      </c>
      <c r="T552" s="63">
        <f>IF('1º Perfil de consumo'!$N$23=0,0,((IF(S552&lt;'1º Perfil de consumo'!$N$23,(-('1º Perfil de consumo'!$N$23/S552)),S552/'1º Perfil de consumo'!$N$23))))</f>
        <v>134.41094106154347</v>
      </c>
      <c r="U552" s="63">
        <f t="shared" si="0"/>
        <v>4.0323282318463036</v>
      </c>
      <c r="V552" s="63">
        <f t="shared" si="1"/>
        <v>5.0323282318463036</v>
      </c>
      <c r="W552" s="63">
        <f>IF(V552&lt;=0,'1º Perfil de consumo'!$N$16/V552,'1º Perfil de consumo'!$N$16*V552)</f>
        <v>6.3236928839338464</v>
      </c>
      <c r="X552" s="64">
        <f t="shared" si="2"/>
        <v>6.3236928839338464</v>
      </c>
      <c r="Y552" s="65">
        <f t="shared" si="3"/>
        <v>86.341953985017696</v>
      </c>
      <c r="Z552" s="62">
        <f>S552*'1º Perfil de consumo'!$N$9/'2º Calculadora de Banda (beta)'!Y552</f>
        <v>4780.7118202539878</v>
      </c>
      <c r="AA552" s="66">
        <f>Z552/'1º Perfil de consumo'!$N$9</f>
        <v>6.3236928839338464</v>
      </c>
    </row>
    <row r="553" spans="1:27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62">
        <v>547</v>
      </c>
      <c r="T553" s="63">
        <f>IF('1º Perfil de consumo'!$N$23=0,0,((IF(S553&lt;'1º Perfil de consumo'!$N$23,(-('1º Perfil de consumo'!$N$23/S553)),S553/'1º Perfil de consumo'!$N$23))))</f>
        <v>134.65711494627155</v>
      </c>
      <c r="U553" s="63">
        <f t="shared" si="0"/>
        <v>4.0397134483881461</v>
      </c>
      <c r="V553" s="63">
        <f t="shared" si="1"/>
        <v>5.0397134483881461</v>
      </c>
      <c r="W553" s="63">
        <f>IF(V553&lt;=0,'1º Perfil de consumo'!$N$16/V553,'1º Perfil de consumo'!$N$16*V553)</f>
        <v>6.3329732486358976</v>
      </c>
      <c r="X553" s="64">
        <f t="shared" si="2"/>
        <v>6.3329732486358976</v>
      </c>
      <c r="Y553" s="65">
        <f t="shared" si="3"/>
        <v>86.373331849747203</v>
      </c>
      <c r="Z553" s="62">
        <f>S553*'1º Perfil de consumo'!$N$9/'2º Calculadora de Banda (beta)'!Y553</f>
        <v>4787.7277759687386</v>
      </c>
      <c r="AA553" s="66">
        <f>Z553/'1º Perfil de consumo'!$N$9</f>
        <v>6.3329732486358976</v>
      </c>
    </row>
    <row r="554" spans="1:27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62">
        <v>548</v>
      </c>
      <c r="T554" s="63">
        <f>IF('1º Perfil de consumo'!$N$23=0,0,((IF(S554&lt;'1º Perfil de consumo'!$N$23,(-('1º Perfil de consumo'!$N$23/S554)),S554/'1º Perfil de consumo'!$N$23))))</f>
        <v>134.90328883099966</v>
      </c>
      <c r="U554" s="63">
        <f t="shared" si="0"/>
        <v>4.0470986649299894</v>
      </c>
      <c r="V554" s="63">
        <f t="shared" si="1"/>
        <v>5.0470986649299894</v>
      </c>
      <c r="W554" s="63">
        <f>IF(V554&lt;=0,'1º Perfil de consumo'!$N$16/V554,'1º Perfil de consumo'!$N$16*V554)</f>
        <v>6.3422536133379488</v>
      </c>
      <c r="X554" s="64">
        <f t="shared" si="2"/>
        <v>6.3422536133379488</v>
      </c>
      <c r="Y554" s="65">
        <f t="shared" si="3"/>
        <v>86.404617886541089</v>
      </c>
      <c r="Z554" s="62">
        <f>S554*'1º Perfil de consumo'!$N$9/'2º Calculadora de Banda (beta)'!Y554</f>
        <v>4794.7437316834894</v>
      </c>
      <c r="AA554" s="66">
        <f>Z554/'1º Perfil de consumo'!$N$9</f>
        <v>6.3422536133379488</v>
      </c>
    </row>
    <row r="555" spans="1:27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62">
        <v>549</v>
      </c>
      <c r="T555" s="63">
        <f>IF('1º Perfil de consumo'!$N$23=0,0,((IF(S555&lt;'1º Perfil de consumo'!$N$23,(-('1º Perfil de consumo'!$N$23/S555)),S555/'1º Perfil de consumo'!$N$23))))</f>
        <v>135.14946271572776</v>
      </c>
      <c r="U555" s="63">
        <f t="shared" si="0"/>
        <v>4.0544838814718327</v>
      </c>
      <c r="V555" s="63">
        <f t="shared" si="1"/>
        <v>5.0544838814718327</v>
      </c>
      <c r="W555" s="63">
        <f>IF(V555&lt;=0,'1º Perfil de consumo'!$N$16/V555,'1º Perfil de consumo'!$N$16*V555)</f>
        <v>6.3515339780400009</v>
      </c>
      <c r="X555" s="64">
        <f t="shared" si="2"/>
        <v>6.3515339780400009</v>
      </c>
      <c r="Y555" s="65">
        <f t="shared" si="3"/>
        <v>86.435812497914739</v>
      </c>
      <c r="Z555" s="62">
        <f>S555*'1º Perfil de consumo'!$N$9/'2º Calculadora de Banda (beta)'!Y555</f>
        <v>4801.7596873982402</v>
      </c>
      <c r="AA555" s="66">
        <f>Z555/'1º Perfil de consumo'!$N$9</f>
        <v>6.35153397804</v>
      </c>
    </row>
    <row r="556" spans="1:27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62">
        <v>550</v>
      </c>
      <c r="T556" s="63">
        <f>IF('1º Perfil de consumo'!$N$23=0,0,((IF(S556&lt;'1º Perfil de consumo'!$N$23,(-('1º Perfil de consumo'!$N$23/S556)),S556/'1º Perfil de consumo'!$N$23))))</f>
        <v>135.39563660045587</v>
      </c>
      <c r="U556" s="63">
        <f t="shared" si="0"/>
        <v>4.061869098013676</v>
      </c>
      <c r="V556" s="63">
        <f t="shared" si="1"/>
        <v>5.061869098013676</v>
      </c>
      <c r="W556" s="63">
        <f>IF(V556&lt;=0,'1º Perfil de consumo'!$N$16/V556,'1º Perfil de consumo'!$N$16*V556)</f>
        <v>6.3608143427420529</v>
      </c>
      <c r="X556" s="64">
        <f t="shared" si="2"/>
        <v>6.3608143427420529</v>
      </c>
      <c r="Y556" s="65">
        <f t="shared" si="3"/>
        <v>86.46691608403448</v>
      </c>
      <c r="Z556" s="62">
        <f>S556*'1º Perfil de consumo'!$N$9/'2º Calculadora de Banda (beta)'!Y556</f>
        <v>4808.7756431129919</v>
      </c>
      <c r="AA556" s="66">
        <f>Z556/'1º Perfil de consumo'!$N$9</f>
        <v>6.3608143427420529</v>
      </c>
    </row>
    <row r="557" spans="1:2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62">
        <v>551</v>
      </c>
      <c r="T557" s="63">
        <f>IF('1º Perfil de consumo'!$N$23=0,0,((IF(S557&lt;'1º Perfil de consumo'!$N$23,(-('1º Perfil de consumo'!$N$23/S557)),S557/'1º Perfil de consumo'!$N$23))))</f>
        <v>135.64181048518395</v>
      </c>
      <c r="U557" s="63">
        <f t="shared" si="0"/>
        <v>4.0692543145555184</v>
      </c>
      <c r="V557" s="63">
        <f t="shared" si="1"/>
        <v>5.0692543145555184</v>
      </c>
      <c r="W557" s="63">
        <f>IF(V557&lt;=0,'1º Perfil de consumo'!$N$16/V557,'1º Perfil de consumo'!$N$16*V557)</f>
        <v>6.3700947074441032</v>
      </c>
      <c r="X557" s="64">
        <f t="shared" si="2"/>
        <v>6.3700947074441032</v>
      </c>
      <c r="Y557" s="65">
        <f t="shared" si="3"/>
        <v>86.497929042734711</v>
      </c>
      <c r="Z557" s="62">
        <f>S557*'1º Perfil de consumo'!$N$9/'2º Calculadora de Banda (beta)'!Y557</f>
        <v>4815.7915988277427</v>
      </c>
      <c r="AA557" s="66">
        <f>Z557/'1º Perfil de consumo'!$N$9</f>
        <v>6.3700947074441041</v>
      </c>
    </row>
    <row r="558" spans="1:27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62">
        <v>552</v>
      </c>
      <c r="T558" s="63">
        <f>IF('1º Perfil de consumo'!$N$23=0,0,((IF(S558&lt;'1º Perfil de consumo'!$N$23,(-('1º Perfil de consumo'!$N$23/S558)),S558/'1º Perfil de consumo'!$N$23))))</f>
        <v>135.88798436991206</v>
      </c>
      <c r="U558" s="63">
        <f t="shared" si="0"/>
        <v>4.0766395310973618</v>
      </c>
      <c r="V558" s="63">
        <f t="shared" si="1"/>
        <v>5.0766395310973618</v>
      </c>
      <c r="W558" s="63">
        <f>IF(V558&lt;=0,'1º Perfil de consumo'!$N$16/V558,'1º Perfil de consumo'!$N$16*V558)</f>
        <v>6.3793750721461553</v>
      </c>
      <c r="X558" s="64">
        <f t="shared" si="2"/>
        <v>6.3793750721461553</v>
      </c>
      <c r="Y558" s="65">
        <f t="shared" si="3"/>
        <v>86.528851769534796</v>
      </c>
      <c r="Z558" s="62">
        <f>S558*'1º Perfil de consumo'!$N$9/'2º Calculadora de Banda (beta)'!Y558</f>
        <v>4822.8075545424936</v>
      </c>
      <c r="AA558" s="66">
        <f>Z558/'1º Perfil de consumo'!$N$9</f>
        <v>6.3793750721461553</v>
      </c>
    </row>
    <row r="559" spans="1:27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62">
        <v>553</v>
      </c>
      <c r="T559" s="63">
        <f>IF('1º Perfil de consumo'!$N$23=0,0,((IF(S559&lt;'1º Perfil de consumo'!$N$23,(-('1º Perfil de consumo'!$N$23/S559)),S559/'1º Perfil de consumo'!$N$23))))</f>
        <v>136.13415825464017</v>
      </c>
      <c r="U559" s="63">
        <f t="shared" si="0"/>
        <v>4.0840247476392051</v>
      </c>
      <c r="V559" s="63">
        <f t="shared" si="1"/>
        <v>5.0840247476392051</v>
      </c>
      <c r="W559" s="63">
        <f>IF(V559&lt;=0,'1º Perfil de consumo'!$N$16/V559,'1º Perfil de consumo'!$N$16*V559)</f>
        <v>6.3886554368482074</v>
      </c>
      <c r="X559" s="64">
        <f t="shared" si="2"/>
        <v>6.3886554368482074</v>
      </c>
      <c r="Y559" s="65">
        <f t="shared" si="3"/>
        <v>86.559684657655936</v>
      </c>
      <c r="Z559" s="62">
        <f>S559*'1º Perfil de consumo'!$N$9/'2º Calculadora de Banda (beta)'!Y559</f>
        <v>4829.8235102572453</v>
      </c>
      <c r="AA559" s="66">
        <f>Z559/'1º Perfil de consumo'!$N$9</f>
        <v>6.3886554368482082</v>
      </c>
    </row>
    <row r="560" spans="1:27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62">
        <v>554</v>
      </c>
      <c r="T560" s="63">
        <f>IF('1º Perfil de consumo'!$N$23=0,0,((IF(S560&lt;'1º Perfil de consumo'!$N$23,(-('1º Perfil de consumo'!$N$23/S560)),S560/'1º Perfil de consumo'!$N$23))))</f>
        <v>136.38033213936828</v>
      </c>
      <c r="U560" s="63">
        <f t="shared" si="0"/>
        <v>4.0914099641810484</v>
      </c>
      <c r="V560" s="63">
        <f t="shared" si="1"/>
        <v>5.0914099641810484</v>
      </c>
      <c r="W560" s="63">
        <f>IF(V560&lt;=0,'1º Perfil de consumo'!$N$16/V560,'1º Perfil de consumo'!$N$16*V560)</f>
        <v>6.3979358015502585</v>
      </c>
      <c r="X560" s="64">
        <f t="shared" si="2"/>
        <v>6.3979358015502585</v>
      </c>
      <c r="Y560" s="65">
        <f t="shared" si="3"/>
        <v>86.590428098037876</v>
      </c>
      <c r="Z560" s="62">
        <f>S560*'1º Perfil de consumo'!$N$9/'2º Calculadora de Banda (beta)'!Y560</f>
        <v>4836.8394659719952</v>
      </c>
      <c r="AA560" s="66">
        <f>Z560/'1º Perfil de consumo'!$N$9</f>
        <v>6.3979358015502585</v>
      </c>
    </row>
    <row r="561" spans="1:27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62">
        <v>555</v>
      </c>
      <c r="T561" s="63">
        <f>IF('1º Perfil de consumo'!$N$23=0,0,((IF(S561&lt;'1º Perfil de consumo'!$N$23,(-('1º Perfil de consumo'!$N$23/S561)),S561/'1º Perfil de consumo'!$N$23))))</f>
        <v>136.62650602409639</v>
      </c>
      <c r="U561" s="63">
        <f t="shared" si="0"/>
        <v>4.0987951807228917</v>
      </c>
      <c r="V561" s="63">
        <f t="shared" si="1"/>
        <v>5.0987951807228917</v>
      </c>
      <c r="W561" s="63">
        <f>IF(V561&lt;=0,'1º Perfil de consumo'!$N$16/V561,'1º Perfil de consumo'!$N$16*V561)</f>
        <v>6.4072161662523106</v>
      </c>
      <c r="X561" s="64">
        <f t="shared" si="2"/>
        <v>6.4072161662523106</v>
      </c>
      <c r="Y561" s="65">
        <f t="shared" si="3"/>
        <v>86.621082479355294</v>
      </c>
      <c r="Z561" s="62">
        <f>S561*'1º Perfil de consumo'!$N$9/'2º Calculadora de Banda (beta)'!Y561</f>
        <v>4843.8554216867469</v>
      </c>
      <c r="AA561" s="66">
        <f>Z561/'1º Perfil de consumo'!$N$9</f>
        <v>6.4072161662523106</v>
      </c>
    </row>
    <row r="562" spans="1:27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62">
        <v>556</v>
      </c>
      <c r="T562" s="63">
        <f>IF('1º Perfil de consumo'!$N$23=0,0,((IF(S562&lt;'1º Perfil de consumo'!$N$23,(-('1º Perfil de consumo'!$N$23/S562)),S562/'1º Perfil de consumo'!$N$23))))</f>
        <v>136.87267990882447</v>
      </c>
      <c r="U562" s="63">
        <f t="shared" si="0"/>
        <v>4.1061803972647342</v>
      </c>
      <c r="V562" s="63">
        <f t="shared" si="1"/>
        <v>5.1061803972647342</v>
      </c>
      <c r="W562" s="63">
        <f>IF(V562&lt;=0,'1º Perfil de consumo'!$N$16/V562,'1º Perfil de consumo'!$N$16*V562)</f>
        <v>6.4164965309543609</v>
      </c>
      <c r="X562" s="64">
        <f t="shared" si="2"/>
        <v>6.4164965309543609</v>
      </c>
      <c r="Y562" s="65">
        <f t="shared" si="3"/>
        <v>86.651648188034329</v>
      </c>
      <c r="Z562" s="62">
        <f>S562*'1º Perfil de consumo'!$N$9/'2º Calculadora de Banda (beta)'!Y562</f>
        <v>4850.8713774014968</v>
      </c>
      <c r="AA562" s="66">
        <f>Z562/'1º Perfil de consumo'!$N$9</f>
        <v>6.4164965309543609</v>
      </c>
    </row>
    <row r="563" spans="1:27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62">
        <v>557</v>
      </c>
      <c r="T563" s="63">
        <f>IF('1º Perfil de consumo'!$N$23=0,0,((IF(S563&lt;'1º Perfil de consumo'!$N$23,(-('1º Perfil de consumo'!$N$23/S563)),S563/'1º Perfil de consumo'!$N$23))))</f>
        <v>137.11885379355257</v>
      </c>
      <c r="U563" s="63">
        <f t="shared" si="0"/>
        <v>4.1135656138065775</v>
      </c>
      <c r="V563" s="63">
        <f t="shared" si="1"/>
        <v>5.1135656138065775</v>
      </c>
      <c r="W563" s="63">
        <f>IF(V563&lt;=0,'1º Perfil de consumo'!$N$16/V563,'1º Perfil de consumo'!$N$16*V563)</f>
        <v>6.425776895656413</v>
      </c>
      <c r="X563" s="64">
        <f t="shared" si="2"/>
        <v>6.425776895656413</v>
      </c>
      <c r="Y563" s="65">
        <f t="shared" si="3"/>
        <v>86.682125608268677</v>
      </c>
      <c r="Z563" s="62">
        <f>S563*'1º Perfil de consumo'!$N$9/'2º Calculadora de Banda (beta)'!Y563</f>
        <v>4857.8873331162486</v>
      </c>
      <c r="AA563" s="66">
        <f>Z563/'1º Perfil de consumo'!$N$9</f>
        <v>6.4257768956564139</v>
      </c>
    </row>
    <row r="564" spans="1:27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62">
        <v>558</v>
      </c>
      <c r="T564" s="63">
        <f>IF('1º Perfil de consumo'!$N$23=0,0,((IF(S564&lt;'1º Perfil de consumo'!$N$23,(-('1º Perfil de consumo'!$N$23/S564)),S564/'1º Perfil de consumo'!$N$23))))</f>
        <v>137.36502767828068</v>
      </c>
      <c r="U564" s="63">
        <f t="shared" si="0"/>
        <v>4.1209508303484199</v>
      </c>
      <c r="V564" s="63">
        <f t="shared" si="1"/>
        <v>5.1209508303484199</v>
      </c>
      <c r="W564" s="63">
        <f>IF(V564&lt;=0,'1º Perfil de consumo'!$N$16/V564,'1º Perfil de consumo'!$N$16*V564)</f>
        <v>6.4350572603584633</v>
      </c>
      <c r="X564" s="64">
        <f t="shared" si="2"/>
        <v>6.4350572603584633</v>
      </c>
      <c r="Y564" s="65">
        <f t="shared" si="3"/>
        <v>86.712515122035882</v>
      </c>
      <c r="Z564" s="62">
        <f>S564*'1º Perfil de consumo'!$N$9/'2º Calculadora de Banda (beta)'!Y564</f>
        <v>4864.9032888309976</v>
      </c>
      <c r="AA564" s="66">
        <f>Z564/'1º Perfil de consumo'!$N$9</f>
        <v>6.4350572603584624</v>
      </c>
    </row>
    <row r="565" spans="1:27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62">
        <v>559</v>
      </c>
      <c r="T565" s="63">
        <f>IF('1º Perfil de consumo'!$N$23=0,0,((IF(S565&lt;'1º Perfil de consumo'!$N$23,(-('1º Perfil de consumo'!$N$23/S565)),S565/'1º Perfil de consumo'!$N$23))))</f>
        <v>137.61120156300879</v>
      </c>
      <c r="U565" s="63">
        <f t="shared" si="0"/>
        <v>4.1283360468902632</v>
      </c>
      <c r="V565" s="63">
        <f t="shared" si="1"/>
        <v>5.1283360468902632</v>
      </c>
      <c r="W565" s="63">
        <f>IF(V565&lt;=0,'1º Perfil de consumo'!$N$16/V565,'1º Perfil de consumo'!$N$16*V565)</f>
        <v>6.4443376250605153</v>
      </c>
      <c r="X565" s="64">
        <f t="shared" si="2"/>
        <v>6.4443376250605153</v>
      </c>
      <c r="Y565" s="65">
        <f t="shared" si="3"/>
        <v>86.74281710911302</v>
      </c>
      <c r="Z565" s="62">
        <f>S565*'1º Perfil de consumo'!$N$9/'2º Calculadora de Banda (beta)'!Y565</f>
        <v>4871.9192445457493</v>
      </c>
      <c r="AA565" s="66">
        <f>Z565/'1º Perfil de consumo'!$N$9</f>
        <v>6.4443376250605153</v>
      </c>
    </row>
    <row r="566" spans="1:27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62">
        <v>560</v>
      </c>
      <c r="T566" s="63">
        <f>IF('1º Perfil de consumo'!$N$23=0,0,((IF(S566&lt;'1º Perfil de consumo'!$N$23,(-('1º Perfil de consumo'!$N$23/S566)),S566/'1º Perfil de consumo'!$N$23))))</f>
        <v>137.85737544773687</v>
      </c>
      <c r="U566" s="63">
        <f t="shared" si="0"/>
        <v>4.1357212634321057</v>
      </c>
      <c r="V566" s="63">
        <f t="shared" si="1"/>
        <v>5.1357212634321057</v>
      </c>
      <c r="W566" s="63">
        <f>IF(V566&lt;=0,'1º Perfil de consumo'!$N$16/V566,'1º Perfil de consumo'!$N$16*V566)</f>
        <v>6.4536179897625665</v>
      </c>
      <c r="X566" s="64">
        <f t="shared" si="2"/>
        <v>6.4536179897625665</v>
      </c>
      <c r="Y566" s="65">
        <f t="shared" si="3"/>
        <v>86.773031947092804</v>
      </c>
      <c r="Z566" s="62">
        <f>S566*'1º Perfil de consumo'!$N$9/'2º Calculadora de Banda (beta)'!Y566</f>
        <v>4878.9352002605001</v>
      </c>
      <c r="AA566" s="66">
        <f>Z566/'1º Perfil de consumo'!$N$9</f>
        <v>6.4536179897625665</v>
      </c>
    </row>
    <row r="567" spans="1:2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62">
        <v>561</v>
      </c>
      <c r="T567" s="63">
        <f>IF('1º Perfil de consumo'!$N$23=0,0,((IF(S567&lt;'1º Perfil de consumo'!$N$23,(-('1º Perfil de consumo'!$N$23/S567)),S567/'1º Perfil de consumo'!$N$23))))</f>
        <v>138.10354933246498</v>
      </c>
      <c r="U567" s="63">
        <f t="shared" si="0"/>
        <v>4.143106479973949</v>
      </c>
      <c r="V567" s="63">
        <f t="shared" si="1"/>
        <v>5.143106479973949</v>
      </c>
      <c r="W567" s="63">
        <f>IF(V567&lt;=0,'1º Perfil de consumo'!$N$16/V567,'1º Perfil de consumo'!$N$16*V567)</f>
        <v>6.4628983544646177</v>
      </c>
      <c r="X567" s="64">
        <f t="shared" si="2"/>
        <v>6.4628983544646177</v>
      </c>
      <c r="Y567" s="65">
        <f t="shared" si="3"/>
        <v>86.803160011399072</v>
      </c>
      <c r="Z567" s="62">
        <f>S567*'1º Perfil de consumo'!$N$9/'2º Calculadora de Banda (beta)'!Y567</f>
        <v>4885.9511559752509</v>
      </c>
      <c r="AA567" s="66">
        <f>Z567/'1º Perfil de consumo'!$N$9</f>
        <v>6.4628983544646177</v>
      </c>
    </row>
    <row r="568" spans="1:27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62">
        <v>562</v>
      </c>
      <c r="T568" s="63">
        <f>IF('1º Perfil de consumo'!$N$23=0,0,((IF(S568&lt;'1º Perfil de consumo'!$N$23,(-('1º Perfil de consumo'!$N$23/S568)),S568/'1º Perfil de consumo'!$N$23))))</f>
        <v>138.34972321719309</v>
      </c>
      <c r="U568" s="63">
        <f t="shared" si="0"/>
        <v>4.1504916965157923</v>
      </c>
      <c r="V568" s="63">
        <f t="shared" si="1"/>
        <v>5.1504916965157923</v>
      </c>
      <c r="W568" s="63">
        <f>IF(V568&lt;=0,'1º Perfil de consumo'!$N$16/V568,'1º Perfil de consumo'!$N$16*V568)</f>
        <v>6.4721787191666698</v>
      </c>
      <c r="X568" s="64">
        <f t="shared" si="2"/>
        <v>6.4721787191666698</v>
      </c>
      <c r="Y568" s="65">
        <f t="shared" si="3"/>
        <v>86.833201675302433</v>
      </c>
      <c r="Z568" s="62">
        <f>S568*'1º Perfil de consumo'!$N$9/'2º Calculadora de Banda (beta)'!Y568</f>
        <v>4892.9671116900017</v>
      </c>
      <c r="AA568" s="66">
        <f>Z568/'1º Perfil de consumo'!$N$9</f>
        <v>6.4721787191666689</v>
      </c>
    </row>
    <row r="569" spans="1:27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62">
        <v>563</v>
      </c>
      <c r="T569" s="63">
        <f>IF('1º Perfil de consumo'!$N$23=0,0,((IF(S569&lt;'1º Perfil de consumo'!$N$23,(-('1º Perfil de consumo'!$N$23/S569)),S569/'1º Perfil de consumo'!$N$23))))</f>
        <v>138.5958971019212</v>
      </c>
      <c r="U569" s="63">
        <f t="shared" si="0"/>
        <v>4.1578769130576356</v>
      </c>
      <c r="V569" s="63">
        <f t="shared" si="1"/>
        <v>5.1578769130576356</v>
      </c>
      <c r="W569" s="63">
        <f>IF(V569&lt;=0,'1º Perfil de consumo'!$N$16/V569,'1º Perfil de consumo'!$N$16*V569)</f>
        <v>6.4814590838687218</v>
      </c>
      <c r="X569" s="64">
        <f t="shared" si="2"/>
        <v>6.4814590838687218</v>
      </c>
      <c r="Y569" s="65">
        <f t="shared" si="3"/>
        <v>86.863157309935616</v>
      </c>
      <c r="Z569" s="62">
        <f>S569*'1º Perfil de consumo'!$N$9/'2º Calculadora de Banda (beta)'!Y569</f>
        <v>4899.9830674047544</v>
      </c>
      <c r="AA569" s="66">
        <f>Z569/'1º Perfil de consumo'!$N$9</f>
        <v>6.4814590838687227</v>
      </c>
    </row>
    <row r="570" spans="1:27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62">
        <v>564</v>
      </c>
      <c r="T570" s="63">
        <f>IF('1º Perfil de consumo'!$N$23=0,0,((IF(S570&lt;'1º Perfil de consumo'!$N$23,(-('1º Perfil de consumo'!$N$23/S570)),S570/'1º Perfil de consumo'!$N$23))))</f>
        <v>138.84207098664928</v>
      </c>
      <c r="U570" s="63">
        <f t="shared" si="0"/>
        <v>4.1652621295994781</v>
      </c>
      <c r="V570" s="63">
        <f t="shared" si="1"/>
        <v>5.1652621295994781</v>
      </c>
      <c r="W570" s="63">
        <f>IF(V570&lt;=0,'1º Perfil de consumo'!$N$16/V570,'1º Perfil de consumo'!$N$16*V570)</f>
        <v>6.4907394485707721</v>
      </c>
      <c r="X570" s="64">
        <f t="shared" si="2"/>
        <v>6.4907394485707721</v>
      </c>
      <c r="Y570" s="65">
        <f t="shared" si="3"/>
        <v>86.893027284308872</v>
      </c>
      <c r="Z570" s="62">
        <f>S570*'1º Perfil de consumo'!$N$9/'2º Calculadora de Banda (beta)'!Y570</f>
        <v>4906.9990231195034</v>
      </c>
      <c r="AA570" s="66">
        <f>Z570/'1º Perfil de consumo'!$N$9</f>
        <v>6.4907394485707712</v>
      </c>
    </row>
    <row r="571" spans="1:27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62">
        <v>565</v>
      </c>
      <c r="T571" s="63">
        <f>IF('1º Perfil de consumo'!$N$23=0,0,((IF(S571&lt;'1º Perfil de consumo'!$N$23,(-('1º Perfil de consumo'!$N$23/S571)),S571/'1º Perfil de consumo'!$N$23))))</f>
        <v>139.08824487137738</v>
      </c>
      <c r="U571" s="63">
        <f t="shared" si="0"/>
        <v>4.1726473461413214</v>
      </c>
      <c r="V571" s="63">
        <f t="shared" si="1"/>
        <v>5.1726473461413214</v>
      </c>
      <c r="W571" s="63">
        <f>IF(V571&lt;=0,'1º Perfil de consumo'!$N$16/V571,'1º Perfil de consumo'!$N$16*V571)</f>
        <v>6.5000198132728242</v>
      </c>
      <c r="X571" s="64">
        <f t="shared" si="2"/>
        <v>6.5000198132728242</v>
      </c>
      <c r="Y571" s="65">
        <f t="shared" si="3"/>
        <v>86.922811965324911</v>
      </c>
      <c r="Z571" s="62">
        <f>S571*'1º Perfil de consumo'!$N$9/'2º Calculadora de Banda (beta)'!Y571</f>
        <v>4914.0149788342551</v>
      </c>
      <c r="AA571" s="66">
        <f>Z571/'1º Perfil de consumo'!$N$9</f>
        <v>6.5000198132728242</v>
      </c>
    </row>
    <row r="572" spans="1:27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62">
        <v>566</v>
      </c>
      <c r="T572" s="63">
        <f>IF('1º Perfil de consumo'!$N$23=0,0,((IF(S572&lt;'1º Perfil de consumo'!$N$23,(-('1º Perfil de consumo'!$N$23/S572)),S572/'1º Perfil de consumo'!$N$23))))</f>
        <v>139.33441875610549</v>
      </c>
      <c r="U572" s="63">
        <f t="shared" si="0"/>
        <v>4.1800325626831647</v>
      </c>
      <c r="V572" s="63">
        <f t="shared" si="1"/>
        <v>5.1800325626831647</v>
      </c>
      <c r="W572" s="63">
        <f>IF(V572&lt;=0,'1º Perfil de consumo'!$N$16/V572,'1º Perfil de consumo'!$N$16*V572)</f>
        <v>6.5093001779748754</v>
      </c>
      <c r="X572" s="64">
        <f t="shared" si="2"/>
        <v>6.5093001779748754</v>
      </c>
      <c r="Y572" s="65">
        <f t="shared" si="3"/>
        <v>86.952511717794167</v>
      </c>
      <c r="Z572" s="62">
        <f>S572*'1º Perfil de consumo'!$N$9/'2º Calculadora de Banda (beta)'!Y572</f>
        <v>4921.0309345490059</v>
      </c>
      <c r="AA572" s="66">
        <f>Z572/'1º Perfil de consumo'!$N$9</f>
        <v>6.5093001779748754</v>
      </c>
    </row>
    <row r="573" spans="1:27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62">
        <v>567</v>
      </c>
      <c r="T573" s="63">
        <f>IF('1º Perfil de consumo'!$N$23=0,0,((IF(S573&lt;'1º Perfil de consumo'!$N$23,(-('1º Perfil de consumo'!$N$23/S573)),S573/'1º Perfil de consumo'!$N$23))))</f>
        <v>139.5805926408336</v>
      </c>
      <c r="U573" s="63">
        <f t="shared" si="0"/>
        <v>4.187417779225008</v>
      </c>
      <c r="V573" s="63">
        <f t="shared" si="1"/>
        <v>5.187417779225008</v>
      </c>
      <c r="W573" s="63">
        <f>IF(V573&lt;=0,'1º Perfil de consumo'!$N$16/V573,'1º Perfil de consumo'!$N$16*V573)</f>
        <v>6.5185805426769274</v>
      </c>
      <c r="X573" s="64">
        <f t="shared" si="2"/>
        <v>6.5185805426769274</v>
      </c>
      <c r="Y573" s="65">
        <f t="shared" si="3"/>
        <v>86.98212690444953</v>
      </c>
      <c r="Z573" s="62">
        <f>S573*'1º Perfil de consumo'!$N$9/'2º Calculadora de Banda (beta)'!Y573</f>
        <v>4928.0468902637576</v>
      </c>
      <c r="AA573" s="66">
        <f>Z573/'1º Perfil de consumo'!$N$9</f>
        <v>6.5185805426769283</v>
      </c>
    </row>
    <row r="574" spans="1:27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62">
        <v>568</v>
      </c>
      <c r="T574" s="63">
        <f>IF('1º Perfil de consumo'!$N$23=0,0,((IF(S574&lt;'1º Perfil de consumo'!$N$23,(-('1º Perfil de consumo'!$N$23/S574)),S574/'1º Perfil de consumo'!$N$23))))</f>
        <v>139.82676652556168</v>
      </c>
      <c r="U574" s="63">
        <f t="shared" si="0"/>
        <v>4.1948029957668505</v>
      </c>
      <c r="V574" s="63">
        <f t="shared" si="1"/>
        <v>5.1948029957668505</v>
      </c>
      <c r="W574" s="63">
        <f>IF(V574&lt;=0,'1º Perfil de consumo'!$N$16/V574,'1º Perfil de consumo'!$N$16*V574)</f>
        <v>6.5278609073789786</v>
      </c>
      <c r="X574" s="64">
        <f t="shared" si="2"/>
        <v>6.5278609073789786</v>
      </c>
      <c r="Y574" s="65">
        <f t="shared" si="3"/>
        <v>87.011657885961213</v>
      </c>
      <c r="Z574" s="62">
        <f>S574*'1º Perfil de consumo'!$N$9/'2º Calculadora de Banda (beta)'!Y574</f>
        <v>4935.0628459785075</v>
      </c>
      <c r="AA574" s="66">
        <f>Z574/'1º Perfil de consumo'!$N$9</f>
        <v>6.5278609073789786</v>
      </c>
    </row>
    <row r="575" spans="1:27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62">
        <v>569</v>
      </c>
      <c r="T575" s="63">
        <f>IF('1º Perfil de consumo'!$N$23=0,0,((IF(S575&lt;'1º Perfil de consumo'!$N$23,(-('1º Perfil de consumo'!$N$23/S575)),S575/'1º Perfil de consumo'!$N$23))))</f>
        <v>140.07294041028979</v>
      </c>
      <c r="U575" s="63">
        <f t="shared" si="0"/>
        <v>4.2021882123086938</v>
      </c>
      <c r="V575" s="63">
        <f t="shared" si="1"/>
        <v>5.2021882123086938</v>
      </c>
      <c r="W575" s="63">
        <f>IF(V575&lt;=0,'1º Perfil de consumo'!$N$16/V575,'1º Perfil de consumo'!$N$16*V575)</f>
        <v>6.5371412720810298</v>
      </c>
      <c r="X575" s="64">
        <f t="shared" si="2"/>
        <v>6.5371412720810298</v>
      </c>
      <c r="Y575" s="65">
        <f t="shared" si="3"/>
        <v>87.041105020951292</v>
      </c>
      <c r="Z575" s="62">
        <f>S575*'1º Perfil de consumo'!$N$9/'2º Calculadora de Banda (beta)'!Y575</f>
        <v>4942.0788016932584</v>
      </c>
      <c r="AA575" s="66">
        <f>Z575/'1º Perfil de consumo'!$N$9</f>
        <v>6.5371412720810298</v>
      </c>
    </row>
    <row r="576" spans="1:27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62">
        <v>570</v>
      </c>
      <c r="T576" s="63">
        <f>IF('1º Perfil de consumo'!$N$23=0,0,((IF(S576&lt;'1º Perfil de consumo'!$N$23,(-('1º Perfil de consumo'!$N$23/S576)),S576/'1º Perfil de consumo'!$N$23))))</f>
        <v>140.3191142950179</v>
      </c>
      <c r="U576" s="63">
        <f t="shared" si="0"/>
        <v>4.2095734288505371</v>
      </c>
      <c r="V576" s="63">
        <f t="shared" si="1"/>
        <v>5.2095734288505371</v>
      </c>
      <c r="W576" s="63">
        <f>IF(V576&lt;=0,'1º Perfil de consumo'!$N$16/V576,'1º Perfil de consumo'!$N$16*V576)</f>
        <v>6.5464216367830819</v>
      </c>
      <c r="X576" s="64">
        <f t="shared" si="2"/>
        <v>6.5464216367830819</v>
      </c>
      <c r="Y576" s="65">
        <f t="shared" si="3"/>
        <v>87.070468666008281</v>
      </c>
      <c r="Z576" s="62">
        <f>S576*'1º Perfil de consumo'!$N$9/'2º Calculadora de Banda (beta)'!Y576</f>
        <v>4949.0947574080101</v>
      </c>
      <c r="AA576" s="66">
        <f>Z576/'1º Perfil de consumo'!$N$9</f>
        <v>6.5464216367830819</v>
      </c>
    </row>
    <row r="577" spans="1:2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62">
        <v>571</v>
      </c>
      <c r="T577" s="63">
        <f>IF('1º Perfil de consumo'!$N$23=0,0,((IF(S577&lt;'1º Perfil de consumo'!$N$23,(-('1º Perfil de consumo'!$N$23/S577)),S577/'1º Perfil de consumo'!$N$23))))</f>
        <v>140.56528817974601</v>
      </c>
      <c r="U577" s="63">
        <f t="shared" si="0"/>
        <v>4.2169586453923804</v>
      </c>
      <c r="V577" s="63">
        <f t="shared" si="1"/>
        <v>5.2169586453923804</v>
      </c>
      <c r="W577" s="63">
        <f>IF(V577&lt;=0,'1º Perfil de consumo'!$N$16/V577,'1º Perfil de consumo'!$N$16*V577)</f>
        <v>6.5557020014851339</v>
      </c>
      <c r="X577" s="64">
        <f t="shared" si="2"/>
        <v>6.5557020014851339</v>
      </c>
      <c r="Y577" s="65">
        <f t="shared" si="3"/>
        <v>87.099749175701575</v>
      </c>
      <c r="Z577" s="62">
        <f>S577*'1º Perfil de consumo'!$N$9/'2º Calculadora de Banda (beta)'!Y577</f>
        <v>4956.1107131227618</v>
      </c>
      <c r="AA577" s="66">
        <f>Z577/'1º Perfil de consumo'!$N$9</f>
        <v>6.5557020014851348</v>
      </c>
    </row>
    <row r="578" spans="1:27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62">
        <v>572</v>
      </c>
      <c r="T578" s="63">
        <f>IF('1º Perfil de consumo'!$N$23=0,0,((IF(S578&lt;'1º Perfil de consumo'!$N$23,(-('1º Perfil de consumo'!$N$23/S578)),S578/'1º Perfil de consumo'!$N$23))))</f>
        <v>140.81146206447411</v>
      </c>
      <c r="U578" s="63">
        <f t="shared" si="0"/>
        <v>4.2243438619342228</v>
      </c>
      <c r="V578" s="63">
        <f t="shared" si="1"/>
        <v>5.2243438619342228</v>
      </c>
      <c r="W578" s="63">
        <f>IF(V578&lt;=0,'1º Perfil de consumo'!$N$16/V578,'1º Perfil de consumo'!$N$16*V578)</f>
        <v>6.5649823661871842</v>
      </c>
      <c r="X578" s="64">
        <f t="shared" si="2"/>
        <v>6.5649823661871842</v>
      </c>
      <c r="Y578" s="65">
        <f t="shared" si="3"/>
        <v>87.128946902595658</v>
      </c>
      <c r="Z578" s="62">
        <f>S578*'1º Perfil de consumo'!$N$9/'2º Calculadora de Banda (beta)'!Y578</f>
        <v>4963.1266688375117</v>
      </c>
      <c r="AA578" s="66">
        <f>Z578/'1º Perfil de consumo'!$N$9</f>
        <v>6.5649823661871851</v>
      </c>
    </row>
    <row r="579" spans="1:27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62">
        <v>573</v>
      </c>
      <c r="T579" s="63">
        <f>IF('1º Perfil de consumo'!$N$23=0,0,((IF(S579&lt;'1º Perfil de consumo'!$N$23,(-('1º Perfil de consumo'!$N$23/S579)),S579/'1º Perfil de consumo'!$N$23))))</f>
        <v>141.05763594920219</v>
      </c>
      <c r="U579" s="63">
        <f t="shared" si="0"/>
        <v>4.2317290784760653</v>
      </c>
      <c r="V579" s="63">
        <f t="shared" si="1"/>
        <v>5.2317290784760653</v>
      </c>
      <c r="W579" s="63">
        <f>IF(V579&lt;=0,'1º Perfil de consumo'!$N$16/V579,'1º Perfil de consumo'!$N$16*V579)</f>
        <v>6.5742627308892345</v>
      </c>
      <c r="X579" s="64">
        <f t="shared" si="2"/>
        <v>6.5742627308892345</v>
      </c>
      <c r="Y579" s="65">
        <f t="shared" si="3"/>
        <v>87.158062197264215</v>
      </c>
      <c r="Z579" s="62">
        <f>S579*'1º Perfil de consumo'!$N$9/'2º Calculadora de Banda (beta)'!Y579</f>
        <v>4970.1426245522616</v>
      </c>
      <c r="AA579" s="66">
        <f>Z579/'1º Perfil de consumo'!$N$9</f>
        <v>6.5742627308892345</v>
      </c>
    </row>
    <row r="580" spans="1:27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62">
        <v>574</v>
      </c>
      <c r="T580" s="63">
        <f>IF('1º Perfil de consumo'!$N$23=0,0,((IF(S580&lt;'1º Perfil de consumo'!$N$23,(-('1º Perfil de consumo'!$N$23/S580)),S580/'1º Perfil de consumo'!$N$23))))</f>
        <v>141.3038098339303</v>
      </c>
      <c r="U580" s="63">
        <f t="shared" si="0"/>
        <v>4.2391142950179086</v>
      </c>
      <c r="V580" s="63">
        <f t="shared" si="1"/>
        <v>5.2391142950179086</v>
      </c>
      <c r="W580" s="63">
        <f>IF(V580&lt;=0,'1º Perfil de consumo'!$N$16/V580,'1º Perfil de consumo'!$N$16*V580)</f>
        <v>6.5835430955912866</v>
      </c>
      <c r="X580" s="64">
        <f t="shared" si="2"/>
        <v>6.5835430955912866</v>
      </c>
      <c r="Y580" s="65">
        <f t="shared" si="3"/>
        <v>87.187095408304216</v>
      </c>
      <c r="Z580" s="62">
        <f>S580*'1º Perfil de consumo'!$N$9/'2º Calculadora de Banda (beta)'!Y580</f>
        <v>4977.1585802670124</v>
      </c>
      <c r="AA580" s="66">
        <f>Z580/'1º Perfil de consumo'!$N$9</f>
        <v>6.5835430955912866</v>
      </c>
    </row>
    <row r="581" spans="1:27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62">
        <v>575</v>
      </c>
      <c r="T581" s="63">
        <f>IF('1º Perfil de consumo'!$N$23=0,0,((IF(S581&lt;'1º Perfil de consumo'!$N$23,(-('1º Perfil de consumo'!$N$23/S581)),S581/'1º Perfil de consumo'!$N$23))))</f>
        <v>141.54998371865841</v>
      </c>
      <c r="U581" s="63">
        <f t="shared" si="0"/>
        <v>4.2464995115597519</v>
      </c>
      <c r="V581" s="63">
        <f t="shared" si="1"/>
        <v>5.2464995115597519</v>
      </c>
      <c r="W581" s="63">
        <f>IF(V581&lt;=0,'1º Perfil de consumo'!$N$16/V581,'1º Perfil de consumo'!$N$16*V581)</f>
        <v>6.5928234602933387</v>
      </c>
      <c r="X581" s="64">
        <f t="shared" si="2"/>
        <v>6.5928234602933387</v>
      </c>
      <c r="Y581" s="65">
        <f t="shared" si="3"/>
        <v>87.216046882349886</v>
      </c>
      <c r="Z581" s="62">
        <f>S581*'1º Perfil de consumo'!$N$9/'2º Calculadora de Banda (beta)'!Y581</f>
        <v>4984.1745359817642</v>
      </c>
      <c r="AA581" s="66">
        <f>Z581/'1º Perfil de consumo'!$N$9</f>
        <v>6.5928234602933387</v>
      </c>
    </row>
    <row r="582" spans="1:27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62">
        <v>576</v>
      </c>
      <c r="T582" s="63">
        <f>IF('1º Perfil de consumo'!$N$23=0,0,((IF(S582&lt;'1º Perfil de consumo'!$N$23,(-('1º Perfil de consumo'!$N$23/S582)),S582/'1º Perfil de consumo'!$N$23))))</f>
        <v>141.79615760338652</v>
      </c>
      <c r="U582" s="63">
        <f t="shared" si="0"/>
        <v>4.2538847281015952</v>
      </c>
      <c r="V582" s="63">
        <f t="shared" si="1"/>
        <v>5.2538847281015952</v>
      </c>
      <c r="W582" s="63">
        <f>IF(V582&lt;=0,'1º Perfil de consumo'!$N$16/V582,'1º Perfil de consumo'!$N$16*V582)</f>
        <v>6.6021038249953907</v>
      </c>
      <c r="X582" s="64">
        <f t="shared" si="2"/>
        <v>6.6021038249953907</v>
      </c>
      <c r="Y582" s="65">
        <f t="shared" si="3"/>
        <v>87.244916964086386</v>
      </c>
      <c r="Z582" s="62">
        <f>S582*'1º Perfil de consumo'!$N$9/'2º Calculadora de Banda (beta)'!Y582</f>
        <v>4991.1904916965159</v>
      </c>
      <c r="AA582" s="66">
        <f>Z582/'1º Perfil de consumo'!$N$9</f>
        <v>6.6021038249953916</v>
      </c>
    </row>
    <row r="583" spans="1:27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62">
        <v>577</v>
      </c>
      <c r="T583" s="63">
        <f>IF('1º Perfil de consumo'!$N$23=0,0,((IF(S583&lt;'1º Perfil de consumo'!$N$23,(-('1º Perfil de consumo'!$N$23/S583)),S583/'1º Perfil de consumo'!$N$23))))</f>
        <v>142.0423314881146</v>
      </c>
      <c r="U583" s="63">
        <f t="shared" si="0"/>
        <v>4.2612699446434377</v>
      </c>
      <c r="V583" s="63">
        <f t="shared" si="1"/>
        <v>5.2612699446434377</v>
      </c>
      <c r="W583" s="63">
        <f>IF(V583&lt;=0,'1º Perfil de consumo'!$N$16/V583,'1º Perfil de consumo'!$N$16*V583)</f>
        <v>6.611384189697441</v>
      </c>
      <c r="X583" s="64">
        <f t="shared" si="2"/>
        <v>6.611384189697441</v>
      </c>
      <c r="Y583" s="65">
        <f t="shared" si="3"/>
        <v>87.273705996263615</v>
      </c>
      <c r="Z583" s="62">
        <f>S583*'1º Perfil de consumo'!$N$9/'2º Calculadora de Banda (beta)'!Y583</f>
        <v>4998.2064474112649</v>
      </c>
      <c r="AA583" s="66">
        <f>Z583/'1º Perfil de consumo'!$N$9</f>
        <v>6.6113841896974401</v>
      </c>
    </row>
    <row r="584" spans="1:27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62">
        <v>578</v>
      </c>
      <c r="T584" s="63">
        <f>IF('1º Perfil de consumo'!$N$23=0,0,((IF(S584&lt;'1º Perfil de consumo'!$N$23,(-('1º Perfil de consumo'!$N$23/S584)),S584/'1º Perfil de consumo'!$N$23))))</f>
        <v>142.28850537284271</v>
      </c>
      <c r="U584" s="63">
        <f t="shared" si="0"/>
        <v>4.268655161185281</v>
      </c>
      <c r="V584" s="63">
        <f t="shared" si="1"/>
        <v>5.268655161185281</v>
      </c>
      <c r="W584" s="63">
        <f>IF(V584&lt;=0,'1º Perfil de consumo'!$N$16/V584,'1º Perfil de consumo'!$N$16*V584)</f>
        <v>6.6206645543994931</v>
      </c>
      <c r="X584" s="64">
        <f t="shared" si="2"/>
        <v>6.6206645543994931</v>
      </c>
      <c r="Y584" s="65">
        <f t="shared" si="3"/>
        <v>87.302414319709584</v>
      </c>
      <c r="Z584" s="62">
        <f>S584*'1º Perfil de consumo'!$N$9/'2º Calculadora de Banda (beta)'!Y584</f>
        <v>5005.2224031260166</v>
      </c>
      <c r="AA584" s="66">
        <f>Z584/'1º Perfil de consumo'!$N$9</f>
        <v>6.6206645543994931</v>
      </c>
    </row>
    <row r="585" spans="1:27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62">
        <v>579</v>
      </c>
      <c r="T585" s="63">
        <f>IF('1º Perfil de consumo'!$N$23=0,0,((IF(S585&lt;'1º Perfil de consumo'!$N$23,(-('1º Perfil de consumo'!$N$23/S585)),S585/'1º Perfil de consumo'!$N$23))))</f>
        <v>142.53467925757082</v>
      </c>
      <c r="U585" s="63">
        <f t="shared" si="0"/>
        <v>4.2760403777271243</v>
      </c>
      <c r="V585" s="63">
        <f t="shared" si="1"/>
        <v>5.2760403777271243</v>
      </c>
      <c r="W585" s="63">
        <f>IF(V585&lt;=0,'1º Perfil de consumo'!$N$16/V585,'1º Perfil de consumo'!$N$16*V585)</f>
        <v>6.6299449191015443</v>
      </c>
      <c r="X585" s="64">
        <f t="shared" si="2"/>
        <v>6.6299449191015443</v>
      </c>
      <c r="Y585" s="65">
        <f t="shared" si="3"/>
        <v>87.33104227334411</v>
      </c>
      <c r="Z585" s="62">
        <f>S585*'1º Perfil de consumo'!$N$9/'2º Calculadora de Banda (beta)'!Y585</f>
        <v>5012.2383588407674</v>
      </c>
      <c r="AA585" s="66">
        <f>Z585/'1º Perfil de consumo'!$N$9</f>
        <v>6.6299449191015443</v>
      </c>
    </row>
    <row r="586" spans="1:27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62">
        <v>580</v>
      </c>
      <c r="T586" s="63">
        <f>IF('1º Perfil de consumo'!$N$23=0,0,((IF(S586&lt;'1º Perfil de consumo'!$N$23,(-('1º Perfil de consumo'!$N$23/S586)),S586/'1º Perfil de consumo'!$N$23))))</f>
        <v>142.78085314229892</v>
      </c>
      <c r="U586" s="63">
        <f t="shared" si="0"/>
        <v>4.2834255942689676</v>
      </c>
      <c r="V586" s="63">
        <f t="shared" si="1"/>
        <v>5.2834255942689676</v>
      </c>
      <c r="W586" s="63">
        <f>IF(V586&lt;=0,'1º Perfil de consumo'!$N$16/V586,'1º Perfil de consumo'!$N$16*V586)</f>
        <v>6.6392252838035963</v>
      </c>
      <c r="X586" s="64">
        <f t="shared" si="2"/>
        <v>6.6392252838035963</v>
      </c>
      <c r="Y586" s="65">
        <f t="shared" si="3"/>
        <v>87.359590194191966</v>
      </c>
      <c r="Z586" s="62">
        <f>S586*'1º Perfil de consumo'!$N$9/'2º Calculadora de Banda (beta)'!Y586</f>
        <v>5019.2543145555182</v>
      </c>
      <c r="AA586" s="66">
        <f>Z586/'1º Perfil de consumo'!$N$9</f>
        <v>6.6392252838035954</v>
      </c>
    </row>
    <row r="587" spans="1:2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62">
        <v>581</v>
      </c>
      <c r="T587" s="63">
        <f>IF('1º Perfil de consumo'!$N$23=0,0,((IF(S587&lt;'1º Perfil de consumo'!$N$23,(-('1º Perfil de consumo'!$N$23/S587)),S587/'1º Perfil de consumo'!$N$23))))</f>
        <v>143.027027027027</v>
      </c>
      <c r="U587" s="63">
        <f t="shared" si="0"/>
        <v>4.2908108108108101</v>
      </c>
      <c r="V587" s="63">
        <f t="shared" si="1"/>
        <v>5.2908108108108101</v>
      </c>
      <c r="W587" s="63">
        <f>IF(V587&lt;=0,'1º Perfil de consumo'!$N$16/V587,'1º Perfil de consumo'!$N$16*V587)</f>
        <v>6.6485056485056466</v>
      </c>
      <c r="X587" s="64">
        <f t="shared" si="2"/>
        <v>6.6485056485056466</v>
      </c>
      <c r="Y587" s="65">
        <f t="shared" si="3"/>
        <v>87.388058417396195</v>
      </c>
      <c r="Z587" s="62">
        <f>S587*'1º Perfil de consumo'!$N$9/'2º Calculadora de Banda (beta)'!Y587</f>
        <v>5026.2702702702691</v>
      </c>
      <c r="AA587" s="66">
        <f>Z587/'1º Perfil de consumo'!$N$9</f>
        <v>6.6485056485056466</v>
      </c>
    </row>
    <row r="588" spans="1:27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62">
        <v>582</v>
      </c>
      <c r="T588" s="63">
        <f>IF('1º Perfil de consumo'!$N$23=0,0,((IF(S588&lt;'1º Perfil de consumo'!$N$23,(-('1º Perfil de consumo'!$N$23/S588)),S588/'1º Perfil de consumo'!$N$23))))</f>
        <v>143.27320091175511</v>
      </c>
      <c r="U588" s="63">
        <f t="shared" si="0"/>
        <v>4.2981960273526534</v>
      </c>
      <c r="V588" s="63">
        <f t="shared" si="1"/>
        <v>5.2981960273526534</v>
      </c>
      <c r="W588" s="63">
        <f>IF(V588&lt;=0,'1º Perfil de consumo'!$N$16/V588,'1º Perfil de consumo'!$N$16*V588)</f>
        <v>6.6577860132076987</v>
      </c>
      <c r="X588" s="64">
        <f t="shared" si="2"/>
        <v>6.6577860132076987</v>
      </c>
      <c r="Y588" s="65">
        <f t="shared" si="3"/>
        <v>87.416447276231153</v>
      </c>
      <c r="Z588" s="62">
        <f>S588*'1º Perfil de consumo'!$N$9/'2º Calculadora de Banda (beta)'!Y588</f>
        <v>5033.2862259850199</v>
      </c>
      <c r="AA588" s="66">
        <f>Z588/'1º Perfil de consumo'!$N$9</f>
        <v>6.6577860132076987</v>
      </c>
    </row>
    <row r="589" spans="1:27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62">
        <v>583</v>
      </c>
      <c r="T589" s="63">
        <f>IF('1º Perfil de consumo'!$N$23=0,0,((IF(S589&lt;'1º Perfil de consumo'!$N$23,(-('1º Perfil de consumo'!$N$23/S589)),S589/'1º Perfil de consumo'!$N$23))))</f>
        <v>143.51937479648322</v>
      </c>
      <c r="U589" s="63">
        <f t="shared" si="0"/>
        <v>4.3055812438944967</v>
      </c>
      <c r="V589" s="63">
        <f t="shared" si="1"/>
        <v>5.3055812438944967</v>
      </c>
      <c r="W589" s="63">
        <f>IF(V589&lt;=0,'1º Perfil de consumo'!$N$16/V589,'1º Perfil de consumo'!$N$16*V589)</f>
        <v>6.6670663779097508</v>
      </c>
      <c r="X589" s="64">
        <f t="shared" si="2"/>
        <v>6.6670663779097508</v>
      </c>
      <c r="Y589" s="65">
        <f t="shared" si="3"/>
        <v>87.444757102115631</v>
      </c>
      <c r="Z589" s="62">
        <f>S589*'1º Perfil de consumo'!$N$9/'2º Calculadora de Banda (beta)'!Y589</f>
        <v>5040.3021816997716</v>
      </c>
      <c r="AA589" s="66">
        <f>Z589/'1º Perfil de consumo'!$N$9</f>
        <v>6.6670663779097508</v>
      </c>
    </row>
    <row r="590" spans="1:27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62">
        <v>584</v>
      </c>
      <c r="T590" s="63">
        <f>IF('1º Perfil de consumo'!$N$23=0,0,((IF(S590&lt;'1º Perfil de consumo'!$N$23,(-('1º Perfil de consumo'!$N$23/S590)),S590/'1º Perfil de consumo'!$N$23))))</f>
        <v>143.76554868121133</v>
      </c>
      <c r="U590" s="63">
        <f t="shared" si="0"/>
        <v>4.31296646043634</v>
      </c>
      <c r="V590" s="63">
        <f t="shared" si="1"/>
        <v>5.31296646043634</v>
      </c>
      <c r="W590" s="63">
        <f>IF(V590&lt;=0,'1º Perfil de consumo'!$N$16/V590,'1º Perfil de consumo'!$N$16*V590)</f>
        <v>6.6763467426118028</v>
      </c>
      <c r="X590" s="64">
        <f t="shared" si="2"/>
        <v>6.6763467426118028</v>
      </c>
      <c r="Y590" s="65">
        <f t="shared" si="3"/>
        <v>87.472988224625638</v>
      </c>
      <c r="Z590" s="62">
        <f>S590*'1º Perfil de consumo'!$N$9/'2º Calculadora de Banda (beta)'!Y590</f>
        <v>5047.3181374145233</v>
      </c>
      <c r="AA590" s="66">
        <f>Z590/'1º Perfil de consumo'!$N$9</f>
        <v>6.6763467426118037</v>
      </c>
    </row>
    <row r="591" spans="1:27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62">
        <v>585</v>
      </c>
      <c r="T591" s="63">
        <f>IF('1º Perfil de consumo'!$N$23=0,0,((IF(S591&lt;'1º Perfil de consumo'!$N$23,(-('1º Perfil de consumo'!$N$23/S591)),S591/'1º Perfil de consumo'!$N$23))))</f>
        <v>144.01172256593941</v>
      </c>
      <c r="U591" s="63">
        <f t="shared" si="0"/>
        <v>4.3203516769781825</v>
      </c>
      <c r="V591" s="63">
        <f t="shared" si="1"/>
        <v>5.3203516769781825</v>
      </c>
      <c r="W591" s="63">
        <f>IF(V591&lt;=0,'1º Perfil de consumo'!$N$16/V591,'1º Perfil de consumo'!$N$16*V591)</f>
        <v>6.6856271073138531</v>
      </c>
      <c r="X591" s="64">
        <f t="shared" si="2"/>
        <v>6.6856271073138531</v>
      </c>
      <c r="Y591" s="65">
        <f t="shared" si="3"/>
        <v>87.501140971507297</v>
      </c>
      <c r="Z591" s="62">
        <f>S591*'1º Perfil de consumo'!$N$9/'2º Calculadora de Banda (beta)'!Y591</f>
        <v>5054.3340931292732</v>
      </c>
      <c r="AA591" s="66">
        <f>Z591/'1º Perfil de consumo'!$N$9</f>
        <v>6.6856271073138531</v>
      </c>
    </row>
    <row r="592" spans="1:27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62">
        <v>586</v>
      </c>
      <c r="T592" s="63">
        <f>IF('1º Perfil de consumo'!$N$23=0,0,((IF(S592&lt;'1º Perfil de consumo'!$N$23,(-('1º Perfil de consumo'!$N$23/S592)),S592/'1º Perfil de consumo'!$N$23))))</f>
        <v>144.25789645066752</v>
      </c>
      <c r="U592" s="63">
        <f t="shared" si="0"/>
        <v>4.3277368935200249</v>
      </c>
      <c r="V592" s="63">
        <f t="shared" si="1"/>
        <v>5.3277368935200249</v>
      </c>
      <c r="W592" s="63">
        <f>IF(V592&lt;=0,'1º Perfil de consumo'!$N$16/V592,'1º Perfil de consumo'!$N$16*V592)</f>
        <v>6.6949074720159034</v>
      </c>
      <c r="X592" s="64">
        <f t="shared" si="2"/>
        <v>6.6949074720159034</v>
      </c>
      <c r="Y592" s="65">
        <f t="shared" si="3"/>
        <v>87.529215668689375</v>
      </c>
      <c r="Z592" s="62">
        <f>S592*'1º Perfil de consumo'!$N$9/'2º Calculadora de Banda (beta)'!Y592</f>
        <v>5061.3500488440231</v>
      </c>
      <c r="AA592" s="66">
        <f>Z592/'1º Perfil de consumo'!$N$9</f>
        <v>6.6949074720159034</v>
      </c>
    </row>
    <row r="593" spans="1:27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62">
        <v>587</v>
      </c>
      <c r="T593" s="63">
        <f>IF('1º Perfil de consumo'!$N$23=0,0,((IF(S593&lt;'1º Perfil de consumo'!$N$23,(-('1º Perfil de consumo'!$N$23/S593)),S593/'1º Perfil de consumo'!$N$23))))</f>
        <v>144.50407033539562</v>
      </c>
      <c r="U593" s="63">
        <f t="shared" si="0"/>
        <v>4.3351221100618682</v>
      </c>
      <c r="V593" s="63">
        <f t="shared" si="1"/>
        <v>5.3351221100618682</v>
      </c>
      <c r="W593" s="63">
        <f>IF(V593&lt;=0,'1º Perfil de consumo'!$N$16/V593,'1º Perfil de consumo'!$N$16*V593)</f>
        <v>6.7041878367179555</v>
      </c>
      <c r="X593" s="64">
        <f t="shared" si="2"/>
        <v>6.7041878367179555</v>
      </c>
      <c r="Y593" s="65">
        <f t="shared" si="3"/>
        <v>87.557212640295987</v>
      </c>
      <c r="Z593" s="62">
        <f>S593*'1º Perfil de consumo'!$N$9/'2º Calculadora de Banda (beta)'!Y593</f>
        <v>5068.3660045587749</v>
      </c>
      <c r="AA593" s="66">
        <f>Z593/'1º Perfil de consumo'!$N$9</f>
        <v>6.7041878367179564</v>
      </c>
    </row>
    <row r="594" spans="1:27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62">
        <v>588</v>
      </c>
      <c r="T594" s="63">
        <f>IF('1º Perfil de consumo'!$N$23=0,0,((IF(S594&lt;'1º Perfil de consumo'!$N$23,(-('1º Perfil de consumo'!$N$23/S594)),S594/'1º Perfil de consumo'!$N$23))))</f>
        <v>144.75024422012373</v>
      </c>
      <c r="U594" s="63">
        <f t="shared" si="0"/>
        <v>4.3425073266037115</v>
      </c>
      <c r="V594" s="63">
        <f t="shared" si="1"/>
        <v>5.3425073266037115</v>
      </c>
      <c r="W594" s="63">
        <f>IF(V594&lt;=0,'1º Perfil de consumo'!$N$16/V594,'1º Perfil de consumo'!$N$16*V594)</f>
        <v>6.7134682014200076</v>
      </c>
      <c r="X594" s="64">
        <f t="shared" si="2"/>
        <v>6.7134682014200076</v>
      </c>
      <c r="Y594" s="65">
        <f t="shared" si="3"/>
        <v>87.585132208659076</v>
      </c>
      <c r="Z594" s="62">
        <f>S594*'1º Perfil de consumo'!$N$9/'2º Calculadora de Banda (beta)'!Y594</f>
        <v>5075.3819602735257</v>
      </c>
      <c r="AA594" s="66">
        <f>Z594/'1º Perfil de consumo'!$N$9</f>
        <v>6.7134682014200076</v>
      </c>
    </row>
    <row r="595" spans="1:27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62">
        <v>589</v>
      </c>
      <c r="T595" s="63">
        <f>IF('1º Perfil de consumo'!$N$23=0,0,((IF(S595&lt;'1º Perfil de consumo'!$N$23,(-('1º Perfil de consumo'!$N$23/S595)),S595/'1º Perfil de consumo'!$N$23))))</f>
        <v>144.99641810485181</v>
      </c>
      <c r="U595" s="63">
        <f t="shared" si="0"/>
        <v>4.349892543145554</v>
      </c>
      <c r="V595" s="63">
        <f t="shared" si="1"/>
        <v>5.349892543145554</v>
      </c>
      <c r="W595" s="63">
        <f>IF(V595&lt;=0,'1º Perfil de consumo'!$N$16/V595,'1º Perfil de consumo'!$N$16*V595)</f>
        <v>6.7227485661220578</v>
      </c>
      <c r="X595" s="64">
        <f t="shared" si="2"/>
        <v>6.7227485661220578</v>
      </c>
      <c r="Y595" s="65">
        <f t="shared" si="3"/>
        <v>87.612974694330717</v>
      </c>
      <c r="Z595" s="62">
        <f>S595*'1º Perfil de consumo'!$N$9/'2º Calculadora de Banda (beta)'!Y595</f>
        <v>5082.3979159882756</v>
      </c>
      <c r="AA595" s="66">
        <f>Z595/'1º Perfil de consumo'!$N$9</f>
        <v>6.7227485661220578</v>
      </c>
    </row>
    <row r="596" spans="1:27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62">
        <v>590</v>
      </c>
      <c r="T596" s="63">
        <f>IF('1º Perfil de consumo'!$N$23=0,0,((IF(S596&lt;'1º Perfil de consumo'!$N$23,(-('1º Perfil de consumo'!$N$23/S596)),S596/'1º Perfil de consumo'!$N$23))))</f>
        <v>145.24259198957992</v>
      </c>
      <c r="U596" s="63">
        <f t="shared" si="0"/>
        <v>4.3572777596873973</v>
      </c>
      <c r="V596" s="63">
        <f t="shared" si="1"/>
        <v>5.3572777596873973</v>
      </c>
      <c r="W596" s="63">
        <f>IF(V596&lt;=0,'1º Perfil de consumo'!$N$16/V596,'1º Perfil de consumo'!$N$16*V596)</f>
        <v>6.7320289308241099</v>
      </c>
      <c r="X596" s="64">
        <f t="shared" si="2"/>
        <v>6.7320289308241099</v>
      </c>
      <c r="Y596" s="65">
        <f t="shared" si="3"/>
        <v>87.640740416095383</v>
      </c>
      <c r="Z596" s="62">
        <f>S596*'1º Perfil de consumo'!$N$9/'2º Calculadora de Banda (beta)'!Y596</f>
        <v>5089.4138717030273</v>
      </c>
      <c r="AA596" s="66">
        <f>Z596/'1º Perfil de consumo'!$N$9</f>
        <v>6.7320289308241099</v>
      </c>
    </row>
    <row r="597" spans="1:2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62">
        <v>591</v>
      </c>
      <c r="T597" s="63">
        <f>IF('1º Perfil de consumo'!$N$23=0,0,((IF(S597&lt;'1º Perfil de consumo'!$N$23,(-('1º Perfil de consumo'!$N$23/S597)),S597/'1º Perfil de consumo'!$N$23))))</f>
        <v>145.48876587430803</v>
      </c>
      <c r="U597" s="63">
        <f t="shared" si="0"/>
        <v>4.3646629762292406</v>
      </c>
      <c r="V597" s="63">
        <f t="shared" si="1"/>
        <v>5.3646629762292406</v>
      </c>
      <c r="W597" s="63">
        <f>IF(V597&lt;=0,'1º Perfil de consumo'!$N$16/V597,'1º Perfil de consumo'!$N$16*V597)</f>
        <v>6.741309295526162</v>
      </c>
      <c r="X597" s="64">
        <f t="shared" si="2"/>
        <v>6.741309295526162</v>
      </c>
      <c r="Y597" s="65">
        <f t="shared" si="3"/>
        <v>87.668429690982194</v>
      </c>
      <c r="Z597" s="62">
        <f>S597*'1º Perfil de consumo'!$N$9/'2º Calculadora de Banda (beta)'!Y597</f>
        <v>5096.4298274177781</v>
      </c>
      <c r="AA597" s="66">
        <f>Z597/'1º Perfil de consumo'!$N$9</f>
        <v>6.741309295526162</v>
      </c>
    </row>
    <row r="598" spans="1:27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62">
        <v>592</v>
      </c>
      <c r="T598" s="63">
        <f>IF('1º Perfil de consumo'!$N$23=0,0,((IF(S598&lt;'1º Perfil de consumo'!$N$23,(-('1º Perfil de consumo'!$N$23/S598)),S598/'1º Perfil de consumo'!$N$23))))</f>
        <v>145.73493975903614</v>
      </c>
      <c r="U598" s="63">
        <f t="shared" si="0"/>
        <v>4.3720481927710839</v>
      </c>
      <c r="V598" s="63">
        <f t="shared" si="1"/>
        <v>5.3720481927710839</v>
      </c>
      <c r="W598" s="63">
        <f>IF(V598&lt;=0,'1º Perfil de consumo'!$N$16/V598,'1º Perfil de consumo'!$N$16*V598)</f>
        <v>6.7505896602282132</v>
      </c>
      <c r="X598" s="64">
        <f t="shared" si="2"/>
        <v>6.7505896602282132</v>
      </c>
      <c r="Y598" s="65">
        <f t="shared" si="3"/>
        <v>87.696042834276881</v>
      </c>
      <c r="Z598" s="62">
        <f>S598*'1º Perfil de consumo'!$N$9/'2º Calculadora de Banda (beta)'!Y598</f>
        <v>5103.445783132529</v>
      </c>
      <c r="AA598" s="66">
        <f>Z598/'1º Perfil de consumo'!$N$9</f>
        <v>6.7505896602282132</v>
      </c>
    </row>
    <row r="599" spans="1:27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62">
        <v>593</v>
      </c>
      <c r="T599" s="63">
        <f>IF('1º Perfil de consumo'!$N$23=0,0,((IF(S599&lt;'1º Perfil de consumo'!$N$23,(-('1º Perfil de consumo'!$N$23/S599)),S599/'1º Perfil de consumo'!$N$23))))</f>
        <v>145.98111364376425</v>
      </c>
      <c r="U599" s="63">
        <f t="shared" si="0"/>
        <v>4.3794334093129272</v>
      </c>
      <c r="V599" s="63">
        <f t="shared" si="1"/>
        <v>5.3794334093129272</v>
      </c>
      <c r="W599" s="63">
        <f>IF(V599&lt;=0,'1º Perfil de consumo'!$N$16/V599,'1º Perfil de consumo'!$N$16*V599)</f>
        <v>6.7598700249302652</v>
      </c>
      <c r="X599" s="64">
        <f t="shared" si="2"/>
        <v>6.7598700249302652</v>
      </c>
      <c r="Y599" s="65">
        <f t="shared" si="3"/>
        <v>87.723580159533824</v>
      </c>
      <c r="Z599" s="62">
        <f>S599*'1º Perfil de consumo'!$N$9/'2º Calculadora de Banda (beta)'!Y599</f>
        <v>5110.4617388472798</v>
      </c>
      <c r="AA599" s="66">
        <f>Z599/'1º Perfil de consumo'!$N$9</f>
        <v>6.7598700249302643</v>
      </c>
    </row>
    <row r="600" spans="1:27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62">
        <v>594</v>
      </c>
      <c r="T600" s="63">
        <f>IF('1º Perfil de consumo'!$N$23=0,0,((IF(S600&lt;'1º Perfil de consumo'!$N$23,(-('1º Perfil de consumo'!$N$23/S600)),S600/'1º Perfil de consumo'!$N$23))))</f>
        <v>146.22728752849233</v>
      </c>
      <c r="U600" s="63">
        <f t="shared" si="0"/>
        <v>4.3868186258547697</v>
      </c>
      <c r="V600" s="63">
        <f t="shared" si="1"/>
        <v>5.3868186258547697</v>
      </c>
      <c r="W600" s="63">
        <f>IF(V600&lt;=0,'1º Perfil de consumo'!$N$16/V600,'1º Perfil de consumo'!$N$16*V600)</f>
        <v>6.7691503896323155</v>
      </c>
      <c r="X600" s="64">
        <f t="shared" si="2"/>
        <v>6.7691503896323155</v>
      </c>
      <c r="Y600" s="65">
        <f t="shared" si="3"/>
        <v>87.751041978587907</v>
      </c>
      <c r="Z600" s="62">
        <f>S600*'1º Perfil de consumo'!$N$9/'2º Calculadora de Banda (beta)'!Y600</f>
        <v>5117.4776945620306</v>
      </c>
      <c r="AA600" s="66">
        <f>Z600/'1º Perfil de consumo'!$N$9</f>
        <v>6.7691503896323155</v>
      </c>
    </row>
    <row r="601" spans="1:27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62">
        <v>595</v>
      </c>
      <c r="T601" s="63">
        <f>IF('1º Perfil de consumo'!$N$23=0,0,((IF(S601&lt;'1º Perfil de consumo'!$N$23,(-('1º Perfil de consumo'!$N$23/S601)),S601/'1º Perfil de consumo'!$N$23))))</f>
        <v>146.47346141322043</v>
      </c>
      <c r="U601" s="63">
        <f t="shared" si="0"/>
        <v>4.394203842396613</v>
      </c>
      <c r="V601" s="63">
        <f t="shared" si="1"/>
        <v>5.394203842396613</v>
      </c>
      <c r="W601" s="63">
        <f>IF(V601&lt;=0,'1º Perfil de consumo'!$N$16/V601,'1º Perfil de consumo'!$N$16*V601)</f>
        <v>6.7784307543343676</v>
      </c>
      <c r="X601" s="64">
        <f t="shared" si="2"/>
        <v>6.7784307543343676</v>
      </c>
      <c r="Y601" s="65">
        <f t="shared" si="3"/>
        <v>87.778428601566233</v>
      </c>
      <c r="Z601" s="62">
        <f>S601*'1º Perfil de consumo'!$N$9/'2º Calculadora de Banda (beta)'!Y601</f>
        <v>5124.4936502767814</v>
      </c>
      <c r="AA601" s="66">
        <f>Z601/'1º Perfil de consumo'!$N$9</f>
        <v>6.7784307543343667</v>
      </c>
    </row>
    <row r="602" spans="1:27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62">
        <v>596</v>
      </c>
      <c r="T602" s="63">
        <f>IF('1º Perfil de consumo'!$N$23=0,0,((IF(S602&lt;'1º Perfil de consumo'!$N$23,(-('1º Perfil de consumo'!$N$23/S602)),S602/'1º Perfil de consumo'!$N$23))))</f>
        <v>146.71963529794854</v>
      </c>
      <c r="U602" s="63">
        <f t="shared" si="0"/>
        <v>4.4015890589384563</v>
      </c>
      <c r="V602" s="63">
        <f t="shared" si="1"/>
        <v>5.4015890589384563</v>
      </c>
      <c r="W602" s="63">
        <f>IF(V602&lt;=0,'1º Perfil de consumo'!$N$16/V602,'1º Perfil de consumo'!$N$16*V602)</f>
        <v>6.7877111190364197</v>
      </c>
      <c r="X602" s="64">
        <f t="shared" si="2"/>
        <v>6.7877111190364197</v>
      </c>
      <c r="Y602" s="65">
        <f t="shared" si="3"/>
        <v>87.805740336899888</v>
      </c>
      <c r="Z602" s="62">
        <f>S602*'1º Perfil de consumo'!$N$9/'2º Calculadora de Banda (beta)'!Y602</f>
        <v>5131.5096059915331</v>
      </c>
      <c r="AA602" s="66">
        <f>Z602/'1º Perfil de consumo'!$N$9</f>
        <v>6.7877111190364197</v>
      </c>
    </row>
    <row r="603" spans="1:27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62">
        <v>597</v>
      </c>
      <c r="T603" s="63">
        <f>IF('1º Perfil de consumo'!$N$23=0,0,((IF(S603&lt;'1º Perfil de consumo'!$N$23,(-('1º Perfil de consumo'!$N$23/S603)),S603/'1º Perfil de consumo'!$N$23))))</f>
        <v>146.96580918267665</v>
      </c>
      <c r="U603" s="63">
        <f t="shared" si="0"/>
        <v>4.4089742754802996</v>
      </c>
      <c r="V603" s="63">
        <f t="shared" si="1"/>
        <v>5.4089742754802996</v>
      </c>
      <c r="W603" s="63">
        <f>IF(V603&lt;=0,'1º Perfil de consumo'!$N$16/V603,'1º Perfil de consumo'!$N$16*V603)</f>
        <v>6.7969914837384708</v>
      </c>
      <c r="X603" s="64">
        <f t="shared" si="2"/>
        <v>6.7969914837384708</v>
      </c>
      <c r="Y603" s="65">
        <f t="shared" si="3"/>
        <v>87.83297749133547</v>
      </c>
      <c r="Z603" s="62">
        <f>S603*'1º Perfil de consumo'!$N$9/'2º Calculadora de Banda (beta)'!Y603</f>
        <v>5138.525561706284</v>
      </c>
      <c r="AA603" s="66">
        <f>Z603/'1º Perfil de consumo'!$N$9</f>
        <v>6.7969914837384708</v>
      </c>
    </row>
    <row r="604" spans="1:27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62">
        <v>598</v>
      </c>
      <c r="T604" s="63">
        <f>IF('1º Perfil de consumo'!$N$23=0,0,((IF(S604&lt;'1º Perfil de consumo'!$N$23,(-('1º Perfil de consumo'!$N$23/S604)),S604/'1º Perfil de consumo'!$N$23))))</f>
        <v>147.21198306740473</v>
      </c>
      <c r="U604" s="63">
        <f t="shared" si="0"/>
        <v>4.4163594920221421</v>
      </c>
      <c r="V604" s="63">
        <f t="shared" si="1"/>
        <v>5.4163594920221421</v>
      </c>
      <c r="W604" s="63">
        <f>IF(V604&lt;=0,'1º Perfil de consumo'!$N$16/V604,'1º Perfil de consumo'!$N$16*V604)</f>
        <v>6.806271848440522</v>
      </c>
      <c r="X604" s="64">
        <f t="shared" si="2"/>
        <v>6.806271848440522</v>
      </c>
      <c r="Y604" s="65">
        <f t="shared" si="3"/>
        <v>87.860140369946578</v>
      </c>
      <c r="Z604" s="62">
        <f>S604*'1º Perfil de consumo'!$N$9/'2º Calculadora de Banda (beta)'!Y604</f>
        <v>5145.5415174210348</v>
      </c>
      <c r="AA604" s="66">
        <f>Z604/'1º Perfil de consumo'!$N$9</f>
        <v>6.806271848440522</v>
      </c>
    </row>
    <row r="605" spans="1:27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62">
        <v>599</v>
      </c>
      <c r="T605" s="63">
        <f>IF('1º Perfil de consumo'!$N$23=0,0,((IF(S605&lt;'1º Perfil de consumo'!$N$23,(-('1º Perfil de consumo'!$N$23/S605)),S605/'1º Perfil de consumo'!$N$23))))</f>
        <v>147.45815695213284</v>
      </c>
      <c r="U605" s="63">
        <f t="shared" si="0"/>
        <v>4.4237447085639854</v>
      </c>
      <c r="V605" s="63">
        <f t="shared" si="1"/>
        <v>5.4237447085639854</v>
      </c>
      <c r="W605" s="63">
        <f>IF(V605&lt;=0,'1º Perfil de consumo'!$N$16/V605,'1º Perfil de consumo'!$N$16*V605)</f>
        <v>6.8155522131425741</v>
      </c>
      <c r="X605" s="64">
        <f t="shared" si="2"/>
        <v>6.8155522131425741</v>
      </c>
      <c r="Y605" s="65">
        <f t="shared" si="3"/>
        <v>87.887229276145163</v>
      </c>
      <c r="Z605" s="62">
        <f>S605*'1º Perfil de consumo'!$N$9/'2º Calculadora de Banda (beta)'!Y605</f>
        <v>5152.5574731357856</v>
      </c>
      <c r="AA605" s="66">
        <f>Z605/'1º Perfil de consumo'!$N$9</f>
        <v>6.8155522131425732</v>
      </c>
    </row>
    <row r="606" spans="1:27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62">
        <v>600</v>
      </c>
      <c r="T606" s="63">
        <f>IF('1º Perfil de consumo'!$N$23=0,0,((IF(S606&lt;'1º Perfil de consumo'!$N$23,(-('1º Perfil de consumo'!$N$23/S606)),S606/'1º Perfil de consumo'!$N$23))))</f>
        <v>147.70433083686095</v>
      </c>
      <c r="U606" s="63">
        <f t="shared" si="0"/>
        <v>4.4311299251058278</v>
      </c>
      <c r="V606" s="63">
        <f t="shared" si="1"/>
        <v>5.4311299251058278</v>
      </c>
      <c r="W606" s="63">
        <f>IF(V606&lt;=0,'1º Perfil de consumo'!$N$16/V606,'1º Perfil de consumo'!$N$16*V606)</f>
        <v>6.8248325778446244</v>
      </c>
      <c r="X606" s="64">
        <f t="shared" si="2"/>
        <v>6.8248325778446244</v>
      </c>
      <c r="Y606" s="65">
        <f t="shared" si="3"/>
        <v>87.914244511692942</v>
      </c>
      <c r="Z606" s="62">
        <f>S606*'1º Perfil de consumo'!$N$9/'2º Calculadora de Banda (beta)'!Y606</f>
        <v>5159.5734288505364</v>
      </c>
      <c r="AA606" s="66">
        <f>Z606/'1º Perfil de consumo'!$N$9</f>
        <v>6.8248325778446253</v>
      </c>
    </row>
    <row r="607" spans="1:2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62">
        <v>601</v>
      </c>
      <c r="T607" s="63">
        <f>IF('1º Perfil de consumo'!$N$23=0,0,((IF(S607&lt;'1º Perfil de consumo'!$N$23,(-('1º Perfil de consumo'!$N$23/S607)),S607/'1º Perfil de consumo'!$N$23))))</f>
        <v>147.95050472158906</v>
      </c>
      <c r="U607" s="63">
        <f t="shared" si="0"/>
        <v>4.4385151416476711</v>
      </c>
      <c r="V607" s="63">
        <f t="shared" si="1"/>
        <v>5.4385151416476711</v>
      </c>
      <c r="W607" s="63">
        <f>IF(V607&lt;=0,'1º Perfil de consumo'!$N$16/V607,'1º Perfil de consumo'!$N$16*V607)</f>
        <v>6.8341129425466765</v>
      </c>
      <c r="X607" s="64">
        <f t="shared" si="2"/>
        <v>6.8341129425466765</v>
      </c>
      <c r="Y607" s="65">
        <f t="shared" si="3"/>
        <v>87.941186376712452</v>
      </c>
      <c r="Z607" s="62">
        <f>S607*'1º Perfil de consumo'!$N$9/'2º Calculadora de Banda (beta)'!Y607</f>
        <v>5166.5893845652872</v>
      </c>
      <c r="AA607" s="66">
        <f>Z607/'1º Perfil de consumo'!$N$9</f>
        <v>6.8341129425466765</v>
      </c>
    </row>
    <row r="608" spans="1:27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62">
        <v>602</v>
      </c>
      <c r="T608" s="63">
        <f>IF('1º Perfil de consumo'!$N$23=0,0,((IF(S608&lt;'1º Perfil de consumo'!$N$23,(-('1º Perfil de consumo'!$N$23/S608)),S608/'1º Perfil de consumo'!$N$23))))</f>
        <v>148.19667860631714</v>
      </c>
      <c r="U608" s="63">
        <f t="shared" si="0"/>
        <v>4.4459003581895136</v>
      </c>
      <c r="V608" s="63">
        <f t="shared" si="1"/>
        <v>5.4459003581895136</v>
      </c>
      <c r="W608" s="63">
        <f>IF(V608&lt;=0,'1º Perfil de consumo'!$N$16/V608,'1º Perfil de consumo'!$N$16*V608)</f>
        <v>6.8433933072487267</v>
      </c>
      <c r="X608" s="64">
        <f t="shared" si="2"/>
        <v>6.8433933072487267</v>
      </c>
      <c r="Y608" s="65">
        <f t="shared" si="3"/>
        <v>87.968055169698289</v>
      </c>
      <c r="Z608" s="62">
        <f>S608*'1º Perfil de consumo'!$N$9/'2º Calculadora de Banda (beta)'!Y608</f>
        <v>5173.6053402800371</v>
      </c>
      <c r="AA608" s="66">
        <f>Z608/'1º Perfil de consumo'!$N$9</f>
        <v>6.8433933072487267</v>
      </c>
    </row>
    <row r="609" spans="1:27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62">
        <v>603</v>
      </c>
      <c r="T609" s="63">
        <f>IF('1º Perfil de consumo'!$N$23=0,0,((IF(S609&lt;'1º Perfil de consumo'!$N$23,(-('1º Perfil de consumo'!$N$23/S609)),S609/'1º Perfil de consumo'!$N$23))))</f>
        <v>148.44285249104524</v>
      </c>
      <c r="U609" s="63">
        <f t="shared" si="0"/>
        <v>4.4532855747313569</v>
      </c>
      <c r="V609" s="63">
        <f t="shared" si="1"/>
        <v>5.4532855747313569</v>
      </c>
      <c r="W609" s="63">
        <f>IF(V609&lt;=0,'1º Perfil de consumo'!$N$16/V609,'1º Perfil de consumo'!$N$16*V609)</f>
        <v>6.8526736719507788</v>
      </c>
      <c r="X609" s="64">
        <f t="shared" si="2"/>
        <v>6.8526736719507788</v>
      </c>
      <c r="Y609" s="65">
        <f t="shared" si="3"/>
        <v>87.994851187528027</v>
      </c>
      <c r="Z609" s="62">
        <f>S609*'1º Perfil de consumo'!$N$9/'2º Calculadora de Banda (beta)'!Y609</f>
        <v>5180.6212959947889</v>
      </c>
      <c r="AA609" s="66">
        <f>Z609/'1º Perfil de consumo'!$N$9</f>
        <v>6.8526736719507788</v>
      </c>
    </row>
    <row r="610" spans="1:27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62">
        <v>604</v>
      </c>
      <c r="T610" s="63">
        <f>IF('1º Perfil de consumo'!$N$23=0,0,((IF(S610&lt;'1º Perfil de consumo'!$N$23,(-('1º Perfil de consumo'!$N$23/S610)),S610/'1º Perfil de consumo'!$N$23))))</f>
        <v>148.68902637577335</v>
      </c>
      <c r="U610" s="63">
        <f t="shared" si="0"/>
        <v>4.4606707912732002</v>
      </c>
      <c r="V610" s="63">
        <f t="shared" si="1"/>
        <v>5.4606707912732002</v>
      </c>
      <c r="W610" s="63">
        <f>IF(V610&lt;=0,'1º Perfil de consumo'!$N$16/V610,'1º Perfil de consumo'!$N$16*V610)</f>
        <v>6.86195403665283</v>
      </c>
      <c r="X610" s="64">
        <f t="shared" si="2"/>
        <v>6.86195403665283</v>
      </c>
      <c r="Y610" s="65">
        <f t="shared" si="3"/>
        <v>88.021574725473272</v>
      </c>
      <c r="Z610" s="62">
        <f>S610*'1º Perfil de consumo'!$N$9/'2º Calculadora de Banda (beta)'!Y610</f>
        <v>5187.6372517095388</v>
      </c>
      <c r="AA610" s="66">
        <f>Z610/'1º Perfil de consumo'!$N$9</f>
        <v>6.8619540366528291</v>
      </c>
    </row>
    <row r="611" spans="1:27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62">
        <v>605</v>
      </c>
      <c r="T611" s="63">
        <f>IF('1º Perfil de consumo'!$N$23=0,0,((IF(S611&lt;'1º Perfil de consumo'!$N$23,(-('1º Perfil de consumo'!$N$23/S611)),S611/'1º Perfil de consumo'!$N$23))))</f>
        <v>148.93520026050146</v>
      </c>
      <c r="U611" s="63">
        <f t="shared" si="0"/>
        <v>4.4680560078150435</v>
      </c>
      <c r="V611" s="63">
        <f t="shared" si="1"/>
        <v>5.4680560078150435</v>
      </c>
      <c r="W611" s="63">
        <f>IF(V611&lt;=0,'1º Perfil de consumo'!$N$16/V611,'1º Perfil de consumo'!$N$16*V611)</f>
        <v>6.8712344013548821</v>
      </c>
      <c r="X611" s="64">
        <f t="shared" si="2"/>
        <v>6.8712344013548821</v>
      </c>
      <c r="Y611" s="65">
        <f t="shared" si="3"/>
        <v>88.048226077210387</v>
      </c>
      <c r="Z611" s="62">
        <f>S611*'1º Perfil de consumo'!$N$9/'2º Calculadora de Banda (beta)'!Y611</f>
        <v>5194.6532074242905</v>
      </c>
      <c r="AA611" s="66">
        <f>Z611/'1º Perfil de consumo'!$N$9</f>
        <v>6.8712344013548812</v>
      </c>
    </row>
    <row r="612" spans="1:27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62">
        <v>606</v>
      </c>
      <c r="T612" s="63">
        <f>IF('1º Perfil de consumo'!$N$23=0,0,((IF(S612&lt;'1º Perfil de consumo'!$N$23,(-('1º Perfil de consumo'!$N$23/S612)),S612/'1º Perfil de consumo'!$N$23))))</f>
        <v>149.18137414522954</v>
      </c>
      <c r="U612" s="63">
        <f t="shared" si="0"/>
        <v>4.475441224356886</v>
      </c>
      <c r="V612" s="63">
        <f t="shared" si="1"/>
        <v>5.475441224356886</v>
      </c>
      <c r="W612" s="63">
        <f>IF(V612&lt;=0,'1º Perfil de consumo'!$N$16/V612,'1º Perfil de consumo'!$N$16*V612)</f>
        <v>6.8805147660569332</v>
      </c>
      <c r="X612" s="64">
        <f t="shared" si="2"/>
        <v>6.8805147660569332</v>
      </c>
      <c r="Y612" s="65">
        <f t="shared" si="3"/>
        <v>88.074805534831341</v>
      </c>
      <c r="Z612" s="62">
        <f>S612*'1º Perfil de consumo'!$N$9/'2º Calculadora de Banda (beta)'!Y612</f>
        <v>5201.6691631390422</v>
      </c>
      <c r="AA612" s="66">
        <f>Z612/'1º Perfil de consumo'!$N$9</f>
        <v>6.8805147660569341</v>
      </c>
    </row>
    <row r="613" spans="1:27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62">
        <v>607</v>
      </c>
      <c r="T613" s="63">
        <f>IF('1º Perfil de consumo'!$N$23=0,0,((IF(S613&lt;'1º Perfil de consumo'!$N$23,(-('1º Perfil de consumo'!$N$23/S613)),S613/'1º Perfil de consumo'!$N$23))))</f>
        <v>149.42754802995765</v>
      </c>
      <c r="U613" s="63">
        <f t="shared" si="0"/>
        <v>4.4828264408987293</v>
      </c>
      <c r="V613" s="63">
        <f t="shared" si="1"/>
        <v>5.4828264408987293</v>
      </c>
      <c r="W613" s="63">
        <f>IF(V613&lt;=0,'1º Perfil de consumo'!$N$16/V613,'1º Perfil de consumo'!$N$16*V613)</f>
        <v>6.8897951307589844</v>
      </c>
      <c r="X613" s="64">
        <f t="shared" si="2"/>
        <v>6.8897951307589844</v>
      </c>
      <c r="Y613" s="65">
        <f t="shared" si="3"/>
        <v>88.101313388854351</v>
      </c>
      <c r="Z613" s="62">
        <f>S613*'1º Perfil de consumo'!$N$9/'2º Calculadora de Banda (beta)'!Y613</f>
        <v>5208.6851188537921</v>
      </c>
      <c r="AA613" s="66">
        <f>Z613/'1º Perfil de consumo'!$N$9</f>
        <v>6.8897951307589844</v>
      </c>
    </row>
    <row r="614" spans="1:27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62">
        <v>608</v>
      </c>
      <c r="T614" s="63">
        <f>IF('1º Perfil de consumo'!$N$23=0,0,((IF(S614&lt;'1º Perfil de consumo'!$N$23,(-('1º Perfil de consumo'!$N$23/S614)),S614/'1º Perfil de consumo'!$N$23))))</f>
        <v>149.67372191468576</v>
      </c>
      <c r="U614" s="63">
        <f t="shared" si="0"/>
        <v>4.4902116574405726</v>
      </c>
      <c r="V614" s="63">
        <f t="shared" si="1"/>
        <v>5.4902116574405726</v>
      </c>
      <c r="W614" s="63">
        <f>IF(V614&lt;=0,'1º Perfil de consumo'!$N$16/V614,'1º Perfil de consumo'!$N$16*V614)</f>
        <v>6.8990754954610365</v>
      </c>
      <c r="X614" s="64">
        <f t="shared" si="2"/>
        <v>6.8990754954610365</v>
      </c>
      <c r="Y614" s="65">
        <f t="shared" si="3"/>
        <v>88.127749928234394</v>
      </c>
      <c r="Z614" s="62">
        <f>S614*'1º Perfil de consumo'!$N$9/'2º Calculadora de Banda (beta)'!Y614</f>
        <v>5215.7010745685429</v>
      </c>
      <c r="AA614" s="66">
        <f>Z614/'1º Perfil de consumo'!$N$9</f>
        <v>6.8990754954610356</v>
      </c>
    </row>
    <row r="615" spans="1:27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62">
        <v>609</v>
      </c>
      <c r="T615" s="63">
        <f>IF('1º Perfil de consumo'!$N$23=0,0,((IF(S615&lt;'1º Perfil de consumo'!$N$23,(-('1º Perfil de consumo'!$N$23/S615)),S615/'1º Perfil de consumo'!$N$23))))</f>
        <v>149.91989579941387</v>
      </c>
      <c r="U615" s="63">
        <f t="shared" si="0"/>
        <v>4.4975968739824159</v>
      </c>
      <c r="V615" s="63">
        <f t="shared" si="1"/>
        <v>5.4975968739824159</v>
      </c>
      <c r="W615" s="63">
        <f>IF(V615&lt;=0,'1º Perfil de consumo'!$N$16/V615,'1º Perfil de consumo'!$N$16*V615)</f>
        <v>6.9083558601630886</v>
      </c>
      <c r="X615" s="64">
        <f t="shared" si="2"/>
        <v>6.9083558601630886</v>
      </c>
      <c r="Y615" s="65">
        <f t="shared" si="3"/>
        <v>88.154115440373843</v>
      </c>
      <c r="Z615" s="62">
        <f>S615*'1º Perfil de consumo'!$N$9/'2º Calculadora de Banda (beta)'!Y615</f>
        <v>5222.7170302832947</v>
      </c>
      <c r="AA615" s="66">
        <f>Z615/'1º Perfil de consumo'!$N$9</f>
        <v>6.9083558601630886</v>
      </c>
    </row>
    <row r="616" spans="1:27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62">
        <v>610</v>
      </c>
      <c r="T616" s="63">
        <f>IF('1º Perfil de consumo'!$N$23=0,0,((IF(S616&lt;'1º Perfil de consumo'!$N$23,(-('1º Perfil de consumo'!$N$23/S616)),S616/'1º Perfil de consumo'!$N$23))))</f>
        <v>150.16606968414197</v>
      </c>
      <c r="U616" s="63">
        <f t="shared" si="0"/>
        <v>4.5049820905242592</v>
      </c>
      <c r="V616" s="63">
        <f t="shared" si="1"/>
        <v>5.5049820905242592</v>
      </c>
      <c r="W616" s="63">
        <f>IF(V616&lt;=0,'1º Perfil de consumo'!$N$16/V616,'1º Perfil de consumo'!$N$16*V616)</f>
        <v>6.9176362248651397</v>
      </c>
      <c r="X616" s="64">
        <f t="shared" si="2"/>
        <v>6.9176362248651397</v>
      </c>
      <c r="Y616" s="65">
        <f t="shared" si="3"/>
        <v>88.180410211132781</v>
      </c>
      <c r="Z616" s="62">
        <f>S616*'1º Perfil de consumo'!$N$9/'2º Calculadora de Banda (beta)'!Y616</f>
        <v>5229.7329859980455</v>
      </c>
      <c r="AA616" s="66">
        <f>Z616/'1º Perfil de consumo'!$N$9</f>
        <v>6.9176362248651397</v>
      </c>
    </row>
    <row r="617" spans="1:2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62">
        <v>611</v>
      </c>
      <c r="T617" s="63">
        <f>IF('1º Perfil de consumo'!$N$23=0,0,((IF(S617&lt;'1º Perfil de consumo'!$N$23,(-('1º Perfil de consumo'!$N$23/S617)),S617/'1º Perfil de consumo'!$N$23))))</f>
        <v>150.41224356887005</v>
      </c>
      <c r="U617" s="63">
        <f t="shared" si="0"/>
        <v>4.5123673070661017</v>
      </c>
      <c r="V617" s="63">
        <f t="shared" si="1"/>
        <v>5.5123673070661017</v>
      </c>
      <c r="W617" s="63">
        <f>IF(V617&lt;=0,'1º Perfil de consumo'!$N$16/V617,'1º Perfil de consumo'!$N$16*V617)</f>
        <v>6.9269165895671909</v>
      </c>
      <c r="X617" s="64">
        <f t="shared" si="2"/>
        <v>6.9269165895671909</v>
      </c>
      <c r="Y617" s="65">
        <f t="shared" si="3"/>
        <v>88.206634524839373</v>
      </c>
      <c r="Z617" s="62">
        <f>S617*'1º Perfil de consumo'!$N$9/'2º Calculadora de Banda (beta)'!Y617</f>
        <v>5236.7489417127963</v>
      </c>
      <c r="AA617" s="66">
        <f>Z617/'1º Perfil de consumo'!$N$9</f>
        <v>6.9269165895671909</v>
      </c>
    </row>
    <row r="618" spans="1:27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62">
        <v>612</v>
      </c>
      <c r="T618" s="63">
        <f>IF('1º Perfil de consumo'!$N$23=0,0,((IF(S618&lt;'1º Perfil de consumo'!$N$23,(-('1º Perfil de consumo'!$N$23/S618)),S618/'1º Perfil de consumo'!$N$23))))</f>
        <v>150.65841745359816</v>
      </c>
      <c r="U618" s="63">
        <f t="shared" si="0"/>
        <v>4.519752523607945</v>
      </c>
      <c r="V618" s="63">
        <f t="shared" si="1"/>
        <v>5.519752523607945</v>
      </c>
      <c r="W618" s="63">
        <f>IF(V618&lt;=0,'1º Perfil de consumo'!$N$16/V618,'1º Perfil de consumo'!$N$16*V618)</f>
        <v>6.9361969542692421</v>
      </c>
      <c r="X618" s="64">
        <f t="shared" si="2"/>
        <v>6.9361969542692421</v>
      </c>
      <c r="Y618" s="65">
        <f t="shared" si="3"/>
        <v>88.232788664300088</v>
      </c>
      <c r="Z618" s="62">
        <f>S618*'1º Perfil de consumo'!$N$9/'2º Calculadora de Banda (beta)'!Y618</f>
        <v>5243.7648974275471</v>
      </c>
      <c r="AA618" s="66">
        <f>Z618/'1º Perfil de consumo'!$N$9</f>
        <v>6.9361969542692421</v>
      </c>
    </row>
    <row r="619" spans="1:27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62">
        <v>613</v>
      </c>
      <c r="T619" s="63">
        <f>IF('1º Perfil de consumo'!$N$23=0,0,((IF(S619&lt;'1º Perfil de consumo'!$N$23,(-('1º Perfil de consumo'!$N$23/S619)),S619/'1º Perfil de consumo'!$N$23))))</f>
        <v>150.90459133832627</v>
      </c>
      <c r="U619" s="63">
        <f t="shared" si="0"/>
        <v>4.5271377401497883</v>
      </c>
      <c r="V619" s="63">
        <f t="shared" si="1"/>
        <v>5.5271377401497883</v>
      </c>
      <c r="W619" s="63">
        <f>IF(V619&lt;=0,'1º Perfil de consumo'!$N$16/V619,'1º Perfil de consumo'!$N$16*V619)</f>
        <v>6.9454773189712942</v>
      </c>
      <c r="X619" s="64">
        <f t="shared" si="2"/>
        <v>6.9454773189712942</v>
      </c>
      <c r="Y619" s="65">
        <f t="shared" si="3"/>
        <v>88.258872910809885</v>
      </c>
      <c r="Z619" s="62">
        <f>S619*'1º Perfil de consumo'!$N$9/'2º Calculadora de Banda (beta)'!Y619</f>
        <v>5250.7808531422979</v>
      </c>
      <c r="AA619" s="66">
        <f>Z619/'1º Perfil de consumo'!$N$9</f>
        <v>6.9454773189712933</v>
      </c>
    </row>
    <row r="620" spans="1:27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62">
        <v>614</v>
      </c>
      <c r="T620" s="63">
        <f>IF('1º Perfil de consumo'!$N$23=0,0,((IF(S620&lt;'1º Perfil de consumo'!$N$23,(-('1º Perfil de consumo'!$N$23/S620)),S620/'1º Perfil de consumo'!$N$23))))</f>
        <v>151.15076522305438</v>
      </c>
      <c r="U620" s="63">
        <f t="shared" si="0"/>
        <v>4.5345229566916307</v>
      </c>
      <c r="V620" s="63">
        <f t="shared" si="1"/>
        <v>5.5345229566916307</v>
      </c>
      <c r="W620" s="63">
        <f>IF(V620&lt;=0,'1º Perfil de consumo'!$N$16/V620,'1º Perfil de consumo'!$N$16*V620)</f>
        <v>6.9547576836733453</v>
      </c>
      <c r="X620" s="64">
        <f t="shared" si="2"/>
        <v>6.9547576836733453</v>
      </c>
      <c r="Y620" s="65">
        <f t="shared" si="3"/>
        <v>88.284887544162302</v>
      </c>
      <c r="Z620" s="62">
        <f>S620*'1º Perfil de consumo'!$N$9/'2º Calculadora de Banda (beta)'!Y620</f>
        <v>5257.7968088570487</v>
      </c>
      <c r="AA620" s="66">
        <f>Z620/'1º Perfil de consumo'!$N$9</f>
        <v>6.9547576836733445</v>
      </c>
    </row>
    <row r="621" spans="1:27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62">
        <v>615</v>
      </c>
      <c r="T621" s="63">
        <f>IF('1º Perfil de consumo'!$N$23=0,0,((IF(S621&lt;'1º Perfil de consumo'!$N$23,(-('1º Perfil de consumo'!$N$23/S621)),S621/'1º Perfil de consumo'!$N$23))))</f>
        <v>151.39693910778246</v>
      </c>
      <c r="U621" s="63">
        <f t="shared" si="0"/>
        <v>4.5419081732334732</v>
      </c>
      <c r="V621" s="63">
        <f t="shared" si="1"/>
        <v>5.5419081732334732</v>
      </c>
      <c r="W621" s="63">
        <f>IF(V621&lt;=0,'1º Perfil de consumo'!$N$16/V621,'1º Perfil de consumo'!$N$16*V621)</f>
        <v>6.9640380483753956</v>
      </c>
      <c r="X621" s="64">
        <f t="shared" si="2"/>
        <v>6.9640380483753956</v>
      </c>
      <c r="Y621" s="65">
        <f t="shared" si="3"/>
        <v>88.310832842659465</v>
      </c>
      <c r="Z621" s="62">
        <f>S621*'1º Perfil de consumo'!$N$9/'2º Calculadora de Banda (beta)'!Y621</f>
        <v>5264.8127645717987</v>
      </c>
      <c r="AA621" s="66">
        <f>Z621/'1º Perfil de consumo'!$N$9</f>
        <v>6.9640380483753948</v>
      </c>
    </row>
    <row r="622" spans="1:27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62">
        <v>616</v>
      </c>
      <c r="T622" s="63">
        <f>IF('1º Perfil de consumo'!$N$23=0,0,((IF(S622&lt;'1º Perfil de consumo'!$N$23,(-('1º Perfil de consumo'!$N$23/S622)),S622/'1º Perfil de consumo'!$N$23))))</f>
        <v>151.64311299251057</v>
      </c>
      <c r="U622" s="63">
        <f t="shared" si="0"/>
        <v>4.5492933897753165</v>
      </c>
      <c r="V622" s="63">
        <f t="shared" si="1"/>
        <v>5.5492933897753165</v>
      </c>
      <c r="W622" s="63">
        <f>IF(V622&lt;=0,'1º Perfil de consumo'!$N$16/V622,'1º Perfil de consumo'!$N$16*V622)</f>
        <v>6.9733184130774477</v>
      </c>
      <c r="X622" s="64">
        <f t="shared" si="2"/>
        <v>6.9733184130774477</v>
      </c>
      <c r="Y622" s="65">
        <f t="shared" si="3"/>
        <v>88.336709083121931</v>
      </c>
      <c r="Z622" s="62">
        <f>S622*'1º Perfil de consumo'!$N$9/'2º Calculadora de Banda (beta)'!Y622</f>
        <v>5271.8287202865504</v>
      </c>
      <c r="AA622" s="66">
        <f>Z622/'1º Perfil de consumo'!$N$9</f>
        <v>6.9733184130774477</v>
      </c>
    </row>
    <row r="623" spans="1:27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62">
        <v>617</v>
      </c>
      <c r="T623" s="63">
        <f>IF('1º Perfil de consumo'!$N$23=0,0,((IF(S623&lt;'1º Perfil de consumo'!$N$23,(-('1º Perfil de consumo'!$N$23/S623)),S623/'1º Perfil de consumo'!$N$23))))</f>
        <v>151.88928687723867</v>
      </c>
      <c r="U623" s="63">
        <f t="shared" si="0"/>
        <v>4.5566786063171598</v>
      </c>
      <c r="V623" s="63">
        <f t="shared" si="1"/>
        <v>5.5566786063171598</v>
      </c>
      <c r="W623" s="63">
        <f>IF(V623&lt;=0,'1º Perfil de consumo'!$N$16/V623,'1º Perfil de consumo'!$N$16*V623)</f>
        <v>6.9825987777794989</v>
      </c>
      <c r="X623" s="64">
        <f t="shared" si="2"/>
        <v>6.9825987777794989</v>
      </c>
      <c r="Y623" s="65">
        <f t="shared" si="3"/>
        <v>88.362516540898696</v>
      </c>
      <c r="Z623" s="62">
        <f>S623*'1º Perfil de consumo'!$N$9/'2º Calculadora de Banda (beta)'!Y623</f>
        <v>5278.8446760013012</v>
      </c>
      <c r="AA623" s="66">
        <f>Z623/'1º Perfil de consumo'!$N$9</f>
        <v>6.9825987777794989</v>
      </c>
    </row>
    <row r="624" spans="1:27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62">
        <v>618</v>
      </c>
      <c r="T624" s="63">
        <f>IF('1º Perfil de consumo'!$N$23=0,0,((IF(S624&lt;'1º Perfil de consumo'!$N$23,(-('1º Perfil de consumo'!$N$23/S624)),S624/'1º Perfil de consumo'!$N$23))))</f>
        <v>152.13546076196678</v>
      </c>
      <c r="U624" s="63">
        <f t="shared" si="0"/>
        <v>4.5640638228590031</v>
      </c>
      <c r="V624" s="63">
        <f t="shared" si="1"/>
        <v>5.5640638228590031</v>
      </c>
      <c r="W624" s="63">
        <f>IF(V624&lt;=0,'1º Perfil de consumo'!$N$16/V624,'1º Perfil de consumo'!$N$16*V624)</f>
        <v>6.991879142481551</v>
      </c>
      <c r="X624" s="64">
        <f t="shared" si="2"/>
        <v>6.991879142481551</v>
      </c>
      <c r="Y624" s="65">
        <f t="shared" si="3"/>
        <v>88.388255489876798</v>
      </c>
      <c r="Z624" s="62">
        <f>S624*'1º Perfil de consumo'!$N$9/'2º Calculadora de Banda (beta)'!Y624</f>
        <v>5285.860631716052</v>
      </c>
      <c r="AA624" s="66">
        <f>Z624/'1º Perfil de consumo'!$N$9</f>
        <v>6.9918791424815501</v>
      </c>
    </row>
    <row r="625" spans="1:27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62">
        <v>619</v>
      </c>
      <c r="T625" s="63">
        <f>IF('1º Perfil de consumo'!$N$23=0,0,((IF(S625&lt;'1º Perfil de consumo'!$N$23,(-('1º Perfil de consumo'!$N$23/S625)),S625/'1º Perfil de consumo'!$N$23))))</f>
        <v>152.38163464669486</v>
      </c>
      <c r="U625" s="63">
        <f t="shared" si="0"/>
        <v>4.5714490394008456</v>
      </c>
      <c r="V625" s="63">
        <f t="shared" si="1"/>
        <v>5.5714490394008456</v>
      </c>
      <c r="W625" s="63">
        <f>IF(V625&lt;=0,'1º Perfil de consumo'!$N$16/V625,'1º Perfil de consumo'!$N$16*V625)</f>
        <v>7.0011595071836021</v>
      </c>
      <c r="X625" s="64">
        <f t="shared" si="2"/>
        <v>7.0011595071836021</v>
      </c>
      <c r="Y625" s="65">
        <f t="shared" si="3"/>
        <v>88.413926202491112</v>
      </c>
      <c r="Z625" s="62">
        <f>S625*'1º Perfil de consumo'!$N$9/'2º Calculadora de Banda (beta)'!Y625</f>
        <v>5292.8765874308028</v>
      </c>
      <c r="AA625" s="66">
        <f>Z625/'1º Perfil de consumo'!$N$9</f>
        <v>7.0011595071836012</v>
      </c>
    </row>
    <row r="626" spans="1:27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62">
        <v>620</v>
      </c>
      <c r="T626" s="63">
        <f>IF('1º Perfil de consumo'!$N$23=0,0,((IF(S626&lt;'1º Perfil de consumo'!$N$23,(-('1º Perfil de consumo'!$N$23/S626)),S626/'1º Perfil de consumo'!$N$23))))</f>
        <v>152.62780853142297</v>
      </c>
      <c r="U626" s="63">
        <f t="shared" si="0"/>
        <v>4.5788342559426889</v>
      </c>
      <c r="V626" s="63">
        <f t="shared" si="1"/>
        <v>5.5788342559426889</v>
      </c>
      <c r="W626" s="63">
        <f>IF(V626&lt;=0,'1º Perfil de consumo'!$N$16/V626,'1º Perfil de consumo'!$N$16*V626)</f>
        <v>7.0104398718856533</v>
      </c>
      <c r="X626" s="64">
        <f t="shared" si="2"/>
        <v>7.0104398718856533</v>
      </c>
      <c r="Y626" s="65">
        <f t="shared" si="3"/>
        <v>88.439528949733898</v>
      </c>
      <c r="Z626" s="62">
        <f>S626*'1º Perfil de consumo'!$N$9/'2º Calculadora de Banda (beta)'!Y626</f>
        <v>5299.8925431455536</v>
      </c>
      <c r="AA626" s="66">
        <f>Z626/'1º Perfil de consumo'!$N$9</f>
        <v>7.0104398718856533</v>
      </c>
    </row>
    <row r="627" spans="1: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62">
        <v>621</v>
      </c>
      <c r="T627" s="63">
        <f>IF('1º Perfil de consumo'!$N$23=0,0,((IF(S627&lt;'1º Perfil de consumo'!$N$23,(-('1º Perfil de consumo'!$N$23/S627)),S627/'1º Perfil de consumo'!$N$23))))</f>
        <v>152.87398241615108</v>
      </c>
      <c r="U627" s="63">
        <f t="shared" si="0"/>
        <v>4.5862194724845322</v>
      </c>
      <c r="V627" s="63">
        <f t="shared" si="1"/>
        <v>5.5862194724845322</v>
      </c>
      <c r="W627" s="63">
        <f>IF(V627&lt;=0,'1º Perfil de consumo'!$N$16/V627,'1º Perfil de consumo'!$N$16*V627)</f>
        <v>7.0197202365877054</v>
      </c>
      <c r="X627" s="64">
        <f t="shared" si="2"/>
        <v>7.0197202365877054</v>
      </c>
      <c r="Y627" s="65">
        <f t="shared" si="3"/>
        <v>88.465064001164365</v>
      </c>
      <c r="Z627" s="62">
        <f>S627*'1º Perfil de consumo'!$N$9/'2º Calculadora de Banda (beta)'!Y627</f>
        <v>5306.9084988603054</v>
      </c>
      <c r="AA627" s="66">
        <f>Z627/'1º Perfil de consumo'!$N$9</f>
        <v>7.0197202365877054</v>
      </c>
    </row>
    <row r="628" spans="1:27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62">
        <v>622</v>
      </c>
      <c r="T628" s="63">
        <f>IF('1º Perfil de consumo'!$N$23=0,0,((IF(S628&lt;'1º Perfil de consumo'!$N$23,(-('1º Perfil de consumo'!$N$23/S628)),S628/'1º Perfil de consumo'!$N$23))))</f>
        <v>153.12015630087919</v>
      </c>
      <c r="U628" s="63">
        <f t="shared" si="0"/>
        <v>4.5936046890263755</v>
      </c>
      <c r="V628" s="63">
        <f t="shared" si="1"/>
        <v>5.5936046890263755</v>
      </c>
      <c r="W628" s="63">
        <f>IF(V628&lt;=0,'1º Perfil de consumo'!$N$16/V628,'1º Perfil de consumo'!$N$16*V628)</f>
        <v>7.0290006012897575</v>
      </c>
      <c r="X628" s="64">
        <f t="shared" si="2"/>
        <v>7.0290006012897575</v>
      </c>
      <c r="Y628" s="65">
        <f t="shared" si="3"/>
        <v>88.490531624918148</v>
      </c>
      <c r="Z628" s="62">
        <f>S628*'1º Perfil de consumo'!$N$9/'2º Calculadora de Banda (beta)'!Y628</f>
        <v>5313.9244545750571</v>
      </c>
      <c r="AA628" s="66">
        <f>Z628/'1º Perfil de consumo'!$N$9</f>
        <v>7.0290006012897583</v>
      </c>
    </row>
    <row r="629" spans="1:27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62">
        <v>623</v>
      </c>
      <c r="T629" s="63">
        <f>IF('1º Perfil de consumo'!$N$23=0,0,((IF(S629&lt;'1º Perfil de consumo'!$N$23,(-('1º Perfil de consumo'!$N$23/S629)),S629/'1º Perfil de consumo'!$N$23))))</f>
        <v>153.36633018560727</v>
      </c>
      <c r="U629" s="63">
        <f t="shared" si="0"/>
        <v>4.600989905568218</v>
      </c>
      <c r="V629" s="63">
        <f t="shared" si="1"/>
        <v>5.600989905568218</v>
      </c>
      <c r="W629" s="63">
        <f>IF(V629&lt;=0,'1º Perfil de consumo'!$N$16/V629,'1º Perfil de consumo'!$N$16*V629)</f>
        <v>7.0382809659918077</v>
      </c>
      <c r="X629" s="64">
        <f t="shared" si="2"/>
        <v>7.0382809659918077</v>
      </c>
      <c r="Y629" s="65">
        <f t="shared" si="3"/>
        <v>88.515932087716706</v>
      </c>
      <c r="Z629" s="62">
        <f>S629*'1º Perfil de consumo'!$N$9/'2º Calculadora de Banda (beta)'!Y629</f>
        <v>5320.940410289807</v>
      </c>
      <c r="AA629" s="66">
        <f>Z629/'1º Perfil de consumo'!$N$9</f>
        <v>7.0382809659918086</v>
      </c>
    </row>
    <row r="630" spans="1:27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62">
        <v>624</v>
      </c>
      <c r="T630" s="63">
        <f>IF('1º Perfil de consumo'!$N$23=0,0,((IF(S630&lt;'1º Perfil de consumo'!$N$23,(-('1º Perfil de consumo'!$N$23/S630)),S630/'1º Perfil de consumo'!$N$23))))</f>
        <v>153.61250407033538</v>
      </c>
      <c r="U630" s="63">
        <f t="shared" si="0"/>
        <v>4.6083751221100613</v>
      </c>
      <c r="V630" s="63">
        <f t="shared" si="1"/>
        <v>5.6083751221100613</v>
      </c>
      <c r="W630" s="63">
        <f>IF(V630&lt;=0,'1º Perfil de consumo'!$N$16/V630,'1º Perfil de consumo'!$N$16*V630)</f>
        <v>7.0475613306938598</v>
      </c>
      <c r="X630" s="64">
        <f t="shared" si="2"/>
        <v>7.0475613306938598</v>
      </c>
      <c r="Y630" s="65">
        <f t="shared" si="3"/>
        <v>88.541265654876497</v>
      </c>
      <c r="Z630" s="62">
        <f>S630*'1º Perfil de consumo'!$N$9/'2º Calculadora de Banda (beta)'!Y630</f>
        <v>5327.9563660045587</v>
      </c>
      <c r="AA630" s="66">
        <f>Z630/'1º Perfil de consumo'!$N$9</f>
        <v>7.0475613306938607</v>
      </c>
    </row>
    <row r="631" spans="1:27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62">
        <v>625</v>
      </c>
      <c r="T631" s="63">
        <f>IF('1º Perfil de consumo'!$N$23=0,0,((IF(S631&lt;'1º Perfil de consumo'!$N$23,(-('1º Perfil de consumo'!$N$23/S631)),S631/'1º Perfil de consumo'!$N$23))))</f>
        <v>153.85867795506348</v>
      </c>
      <c r="U631" s="63">
        <f t="shared" si="0"/>
        <v>4.6157603386519046</v>
      </c>
      <c r="V631" s="63">
        <f t="shared" si="1"/>
        <v>5.6157603386519046</v>
      </c>
      <c r="W631" s="63">
        <f>IF(V631&lt;=0,'1º Perfil de consumo'!$N$16/V631,'1º Perfil de consumo'!$N$16*V631)</f>
        <v>7.056841695395911</v>
      </c>
      <c r="X631" s="64">
        <f t="shared" si="2"/>
        <v>7.056841695395911</v>
      </c>
      <c r="Y631" s="65">
        <f t="shared" si="3"/>
        <v>88.566532590318445</v>
      </c>
      <c r="Z631" s="62">
        <f>S631*'1º Perfil de consumo'!$N$9/'2º Calculadora de Banda (beta)'!Y631</f>
        <v>5334.9723217193086</v>
      </c>
      <c r="AA631" s="66">
        <f>Z631/'1º Perfil de consumo'!$N$9</f>
        <v>7.056841695395911</v>
      </c>
    </row>
    <row r="632" spans="1:27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62">
        <v>626</v>
      </c>
      <c r="T632" s="63">
        <f>IF('1º Perfil de consumo'!$N$23=0,0,((IF(S632&lt;'1º Perfil de consumo'!$N$23,(-('1º Perfil de consumo'!$N$23/S632)),S632/'1º Perfil de consumo'!$N$23))))</f>
        <v>154.10485183979159</v>
      </c>
      <c r="U632" s="63">
        <f t="shared" si="0"/>
        <v>4.6231455551937479</v>
      </c>
      <c r="V632" s="63">
        <f t="shared" si="1"/>
        <v>5.6231455551937479</v>
      </c>
      <c r="W632" s="63">
        <f>IF(V632&lt;=0,'1º Perfil de consumo'!$N$16/V632,'1º Perfil de consumo'!$N$16*V632)</f>
        <v>7.0661220600979631</v>
      </c>
      <c r="X632" s="64">
        <f t="shared" si="2"/>
        <v>7.0661220600979631</v>
      </c>
      <c r="Y632" s="65">
        <f t="shared" si="3"/>
        <v>88.591733156576879</v>
      </c>
      <c r="Z632" s="62">
        <f>S632*'1º Perfil de consumo'!$N$9/'2º Calculadora de Banda (beta)'!Y632</f>
        <v>5341.9882774340595</v>
      </c>
      <c r="AA632" s="66">
        <f>Z632/'1º Perfil de consumo'!$N$9</f>
        <v>7.0661220600979622</v>
      </c>
    </row>
    <row r="633" spans="1:27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62">
        <v>627</v>
      </c>
      <c r="T633" s="63">
        <f>IF('1º Perfil de consumo'!$N$23=0,0,((IF(S633&lt;'1º Perfil de consumo'!$N$23,(-('1º Perfil de consumo'!$N$23/S633)),S633/'1º Perfil de consumo'!$N$23))))</f>
        <v>154.35102572451967</v>
      </c>
      <c r="U633" s="63">
        <f t="shared" si="0"/>
        <v>4.6305307717355904</v>
      </c>
      <c r="V633" s="63">
        <f t="shared" si="1"/>
        <v>5.6305307717355904</v>
      </c>
      <c r="W633" s="63">
        <f>IF(V633&lt;=0,'1º Perfil de consumo'!$N$16/V633,'1º Perfil de consumo'!$N$16*V633)</f>
        <v>7.0754024248000134</v>
      </c>
      <c r="X633" s="64">
        <f t="shared" si="2"/>
        <v>7.0754024248000134</v>
      </c>
      <c r="Y633" s="65">
        <f t="shared" si="3"/>
        <v>88.616867614808811</v>
      </c>
      <c r="Z633" s="62">
        <f>S633*'1º Perfil de consumo'!$N$9/'2º Calculadora de Banda (beta)'!Y633</f>
        <v>5349.0042331488094</v>
      </c>
      <c r="AA633" s="66">
        <f>Z633/'1º Perfil de consumo'!$N$9</f>
        <v>7.0754024248000125</v>
      </c>
    </row>
    <row r="634" spans="1:27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62">
        <v>628</v>
      </c>
      <c r="T634" s="63">
        <f>IF('1º Perfil de consumo'!$N$23=0,0,((IF(S634&lt;'1º Perfil de consumo'!$N$23,(-('1º Perfil de consumo'!$N$23/S634)),S634/'1º Perfil de consumo'!$N$23))))</f>
        <v>154.59719960924778</v>
      </c>
      <c r="U634" s="63">
        <f t="shared" si="0"/>
        <v>4.6379159882774337</v>
      </c>
      <c r="V634" s="63">
        <f t="shared" si="1"/>
        <v>5.6379159882774337</v>
      </c>
      <c r="W634" s="63">
        <f>IF(V634&lt;=0,'1º Perfil de consumo'!$N$16/V634,'1º Perfil de consumo'!$N$16*V634)</f>
        <v>7.0846827895020654</v>
      </c>
      <c r="X634" s="64">
        <f t="shared" si="2"/>
        <v>7.0846827895020654</v>
      </c>
      <c r="Y634" s="65">
        <f t="shared" si="3"/>
        <v>88.641936224802791</v>
      </c>
      <c r="Z634" s="62">
        <f>S634*'1º Perfil de consumo'!$N$9/'2º Calculadora de Banda (beta)'!Y634</f>
        <v>5356.0201888635611</v>
      </c>
      <c r="AA634" s="66">
        <f>Z634/'1º Perfil de consumo'!$N$9</f>
        <v>7.0846827895020645</v>
      </c>
    </row>
    <row r="635" spans="1:27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62">
        <v>629</v>
      </c>
      <c r="T635" s="63">
        <f>IF('1º Perfil de consumo'!$N$23=0,0,((IF(S635&lt;'1º Perfil de consumo'!$N$23,(-('1º Perfil de consumo'!$N$23/S635)),S635/'1º Perfil de consumo'!$N$23))))</f>
        <v>154.84337349397589</v>
      </c>
      <c r="U635" s="63">
        <f t="shared" si="0"/>
        <v>4.6453012048192761</v>
      </c>
      <c r="V635" s="63">
        <f t="shared" si="1"/>
        <v>5.6453012048192761</v>
      </c>
      <c r="W635" s="63">
        <f>IF(V635&lt;=0,'1º Perfil de consumo'!$N$16/V635,'1º Perfil de consumo'!$N$16*V635)</f>
        <v>7.0939631542041166</v>
      </c>
      <c r="X635" s="64">
        <f t="shared" si="2"/>
        <v>7.0939631542041166</v>
      </c>
      <c r="Y635" s="65">
        <f t="shared" si="3"/>
        <v>88.666939244988015</v>
      </c>
      <c r="Z635" s="62">
        <f>S635*'1º Perfil de consumo'!$N$9/'2º Calculadora de Banda (beta)'!Y635</f>
        <v>5363.0361445783128</v>
      </c>
      <c r="AA635" s="66">
        <f>Z635/'1º Perfil de consumo'!$N$9</f>
        <v>7.0939631542041175</v>
      </c>
    </row>
    <row r="636" spans="1:27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62">
        <v>630</v>
      </c>
      <c r="T636" s="63">
        <f>IF('1º Perfil de consumo'!$N$23=0,0,((IF(S636&lt;'1º Perfil de consumo'!$N$23,(-('1º Perfil de consumo'!$N$23/S636)),S636/'1º Perfil de consumo'!$N$23))))</f>
        <v>155.089547378704</v>
      </c>
      <c r="U636" s="63">
        <f t="shared" si="0"/>
        <v>4.6526864213611194</v>
      </c>
      <c r="V636" s="63">
        <f t="shared" si="1"/>
        <v>5.6526864213611194</v>
      </c>
      <c r="W636" s="63">
        <f>IF(V636&lt;=0,'1º Perfil de consumo'!$N$16/V636,'1º Perfil de consumo'!$N$16*V636)</f>
        <v>7.1032435189061678</v>
      </c>
      <c r="X636" s="64">
        <f t="shared" si="2"/>
        <v>7.1032435189061678</v>
      </c>
      <c r="Y636" s="65">
        <f t="shared" si="3"/>
        <v>88.691876932443108</v>
      </c>
      <c r="Z636" s="62">
        <f>S636*'1º Perfil de consumo'!$N$9/'2º Calculadora de Banda (beta)'!Y636</f>
        <v>5370.0521002930636</v>
      </c>
      <c r="AA636" s="66">
        <f>Z636/'1º Perfil de consumo'!$N$9</f>
        <v>7.1032435189061687</v>
      </c>
    </row>
    <row r="637" spans="1:2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62">
        <v>631</v>
      </c>
      <c r="T637" s="63">
        <f>IF('1º Perfil de consumo'!$N$23=0,0,((IF(S637&lt;'1º Perfil de consumo'!$N$23,(-('1º Perfil de consumo'!$N$23/S637)),S637/'1º Perfil de consumo'!$N$23))))</f>
        <v>155.33572126343211</v>
      </c>
      <c r="U637" s="63">
        <f t="shared" si="0"/>
        <v>4.6600716379029627</v>
      </c>
      <c r="V637" s="63">
        <f t="shared" si="1"/>
        <v>5.6600716379029627</v>
      </c>
      <c r="W637" s="63">
        <f>IF(V637&lt;=0,'1º Perfil de consumo'!$N$16/V637,'1º Perfil de consumo'!$N$16*V637)</f>
        <v>7.1125238836082199</v>
      </c>
      <c r="X637" s="64">
        <f t="shared" si="2"/>
        <v>7.1125238836082199</v>
      </c>
      <c r="Y637" s="65">
        <f t="shared" si="3"/>
        <v>88.716749542904935</v>
      </c>
      <c r="Z637" s="62">
        <f>S637*'1º Perfil de consumo'!$N$9/'2º Calculadora de Banda (beta)'!Y637</f>
        <v>5377.0680560078144</v>
      </c>
      <c r="AA637" s="66">
        <f>Z637/'1º Perfil de consumo'!$N$9</f>
        <v>7.1125238836082199</v>
      </c>
    </row>
    <row r="638" spans="1:27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62">
        <v>632</v>
      </c>
      <c r="T638" s="63">
        <f>IF('1º Perfil de consumo'!$N$23=0,0,((IF(S638&lt;'1º Perfil de consumo'!$N$23,(-('1º Perfil de consumo'!$N$23/S638)),S638/'1º Perfil de consumo'!$N$23))))</f>
        <v>155.58189514816019</v>
      </c>
      <c r="U638" s="63">
        <f t="shared" si="0"/>
        <v>4.6674568544448052</v>
      </c>
      <c r="V638" s="63">
        <f t="shared" si="1"/>
        <v>5.6674568544448052</v>
      </c>
      <c r="W638" s="63">
        <f>IF(V638&lt;=0,'1º Perfil de consumo'!$N$16/V638,'1º Perfil de consumo'!$N$16*V638)</f>
        <v>7.1218042483102701</v>
      </c>
      <c r="X638" s="64">
        <f t="shared" si="2"/>
        <v>7.1218042483102701</v>
      </c>
      <c r="Y638" s="65">
        <f t="shared" si="3"/>
        <v>88.741557330777411</v>
      </c>
      <c r="Z638" s="62">
        <f>S638*'1º Perfil de consumo'!$N$9/'2º Calculadora de Banda (beta)'!Y638</f>
        <v>5384.0840117225644</v>
      </c>
      <c r="AA638" s="66">
        <f>Z638/'1º Perfil de consumo'!$N$9</f>
        <v>7.1218042483102701</v>
      </c>
    </row>
    <row r="639" spans="1:27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62">
        <v>633</v>
      </c>
      <c r="T639" s="63">
        <f>IF('1º Perfil de consumo'!$N$23=0,0,((IF(S639&lt;'1º Perfil de consumo'!$N$23,(-('1º Perfil de consumo'!$N$23/S639)),S639/'1º Perfil de consumo'!$N$23))))</f>
        <v>155.82806903288829</v>
      </c>
      <c r="U639" s="63">
        <f t="shared" si="0"/>
        <v>4.6748420709866485</v>
      </c>
      <c r="V639" s="63">
        <f t="shared" si="1"/>
        <v>5.6748420709866485</v>
      </c>
      <c r="W639" s="63">
        <f>IF(V639&lt;=0,'1º Perfil de consumo'!$N$16/V639,'1º Perfil de consumo'!$N$16*V639)</f>
        <v>7.1310846130123222</v>
      </c>
      <c r="X639" s="64">
        <f t="shared" si="2"/>
        <v>7.1310846130123222</v>
      </c>
      <c r="Y639" s="65">
        <f t="shared" si="3"/>
        <v>88.76630054914007</v>
      </c>
      <c r="Z639" s="62">
        <f>S639*'1º Perfil de consumo'!$N$9/'2º Calculadora de Banda (beta)'!Y639</f>
        <v>5391.0999674373152</v>
      </c>
      <c r="AA639" s="66">
        <f>Z639/'1º Perfil de consumo'!$N$9</f>
        <v>7.1310846130123213</v>
      </c>
    </row>
    <row r="640" spans="1:27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62">
        <v>634</v>
      </c>
      <c r="T640" s="63">
        <f>IF('1º Perfil de consumo'!$N$23=0,0,((IF(S640&lt;'1º Perfil de consumo'!$N$23,(-('1º Perfil de consumo'!$N$23/S640)),S640/'1º Perfil de consumo'!$N$23))))</f>
        <v>156.0742429176164</v>
      </c>
      <c r="U640" s="63">
        <f t="shared" si="0"/>
        <v>4.6822272875284918</v>
      </c>
      <c r="V640" s="63">
        <f t="shared" si="1"/>
        <v>5.6822272875284918</v>
      </c>
      <c r="W640" s="63">
        <f>IF(V640&lt;=0,'1º Perfil de consumo'!$N$16/V640,'1º Perfil de consumo'!$N$16*V640)</f>
        <v>7.1403649777143743</v>
      </c>
      <c r="X640" s="64">
        <f t="shared" si="2"/>
        <v>7.1403649777143743</v>
      </c>
      <c r="Y640" s="65">
        <f t="shared" si="3"/>
        <v>88.790979449756776</v>
      </c>
      <c r="Z640" s="62">
        <f>S640*'1º Perfil de consumo'!$N$9/'2º Calculadora de Banda (beta)'!Y640</f>
        <v>5398.1159231520669</v>
      </c>
      <c r="AA640" s="66">
        <f>Z640/'1º Perfil de consumo'!$N$9</f>
        <v>7.1403649777143743</v>
      </c>
    </row>
    <row r="641" spans="1:27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62">
        <v>635</v>
      </c>
      <c r="T641" s="63">
        <f>IF('1º Perfil de consumo'!$N$23=0,0,((IF(S641&lt;'1º Perfil de consumo'!$N$23,(-('1º Perfil de consumo'!$N$23/S641)),S641/'1º Perfil de consumo'!$N$23))))</f>
        <v>156.32041680234451</v>
      </c>
      <c r="U641" s="63">
        <f t="shared" si="0"/>
        <v>4.6896125040703351</v>
      </c>
      <c r="V641" s="63">
        <f t="shared" si="1"/>
        <v>5.6896125040703351</v>
      </c>
      <c r="W641" s="63">
        <f>IF(V641&lt;=0,'1º Perfil de consumo'!$N$16/V641,'1º Perfil de consumo'!$N$16*V641)</f>
        <v>7.1496453424164255</v>
      </c>
      <c r="X641" s="64">
        <f t="shared" si="2"/>
        <v>7.1496453424164255</v>
      </c>
      <c r="Y641" s="65">
        <f t="shared" si="3"/>
        <v>88.815594283084224</v>
      </c>
      <c r="Z641" s="62">
        <f>S641*'1º Perfil de consumo'!$N$9/'2º Calculadora de Banda (beta)'!Y641</f>
        <v>5405.1318788668177</v>
      </c>
      <c r="AA641" s="66">
        <f>Z641/'1º Perfil de consumo'!$N$9</f>
        <v>7.1496453424164255</v>
      </c>
    </row>
    <row r="642" spans="1:27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62">
        <v>636</v>
      </c>
      <c r="T642" s="63">
        <f>IF('1º Perfil de consumo'!$N$23=0,0,((IF(S642&lt;'1º Perfil de consumo'!$N$23,(-('1º Perfil de consumo'!$N$23/S642)),S642/'1º Perfil de consumo'!$N$23))))</f>
        <v>156.56659068707259</v>
      </c>
      <c r="U642" s="63">
        <f t="shared" si="0"/>
        <v>4.6969977206121776</v>
      </c>
      <c r="V642" s="63">
        <f t="shared" si="1"/>
        <v>5.6969977206121776</v>
      </c>
      <c r="W642" s="63">
        <f>IF(V642&lt;=0,'1º Perfil de consumo'!$N$16/V642,'1º Perfil de consumo'!$N$16*V642)</f>
        <v>7.1589257071184766</v>
      </c>
      <c r="X642" s="64">
        <f t="shared" si="2"/>
        <v>7.1589257071184766</v>
      </c>
      <c r="Y642" s="65">
        <f t="shared" si="3"/>
        <v>88.840145298280376</v>
      </c>
      <c r="Z642" s="62">
        <f>S642*'1º Perfil de consumo'!$N$9/'2º Calculadora de Banda (beta)'!Y642</f>
        <v>5412.1478345815676</v>
      </c>
      <c r="AA642" s="66">
        <f>Z642/'1º Perfil de consumo'!$N$9</f>
        <v>7.1589257071184758</v>
      </c>
    </row>
    <row r="643" spans="1:27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62">
        <v>637</v>
      </c>
      <c r="T643" s="63">
        <f>IF('1º Perfil de consumo'!$N$23=0,0,((IF(S643&lt;'1º Perfil de consumo'!$N$23,(-('1º Perfil de consumo'!$N$23/S643)),S643/'1º Perfil de consumo'!$N$23))))</f>
        <v>156.8127645718007</v>
      </c>
      <c r="U643" s="63">
        <f t="shared" si="0"/>
        <v>4.7043829371540209</v>
      </c>
      <c r="V643" s="63">
        <f t="shared" si="1"/>
        <v>5.7043829371540209</v>
      </c>
      <c r="W643" s="63">
        <f>IF(V643&lt;=0,'1º Perfil de consumo'!$N$16/V643,'1º Perfil de consumo'!$N$16*V643)</f>
        <v>7.1682060718205287</v>
      </c>
      <c r="X643" s="64">
        <f t="shared" si="2"/>
        <v>7.1682060718205287</v>
      </c>
      <c r="Y643" s="65">
        <f t="shared" si="3"/>
        <v>88.864632743212894</v>
      </c>
      <c r="Z643" s="62">
        <f>S643*'1º Perfil de consumo'!$N$9/'2º Calculadora de Banda (beta)'!Y643</f>
        <v>5419.1637902963193</v>
      </c>
      <c r="AA643" s="66">
        <f>Z643/'1º Perfil de consumo'!$N$9</f>
        <v>7.1682060718205278</v>
      </c>
    </row>
    <row r="644" spans="1:27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62">
        <v>638</v>
      </c>
      <c r="T644" s="63">
        <f>IF('1º Perfil de consumo'!$N$23=0,0,((IF(S644&lt;'1º Perfil de consumo'!$N$23,(-('1º Perfil de consumo'!$N$23/S644)),S644/'1º Perfil de consumo'!$N$23))))</f>
        <v>157.05893845652881</v>
      </c>
      <c r="U644" s="63">
        <f t="shared" si="0"/>
        <v>4.7117681536958642</v>
      </c>
      <c r="V644" s="63">
        <f t="shared" si="1"/>
        <v>5.7117681536958642</v>
      </c>
      <c r="W644" s="63">
        <f>IF(V644&lt;=0,'1º Perfil de consumo'!$N$16/V644,'1º Perfil de consumo'!$N$16*V644)</f>
        <v>7.1774864365225799</v>
      </c>
      <c r="X644" s="64">
        <f t="shared" si="2"/>
        <v>7.1774864365225799</v>
      </c>
      <c r="Y644" s="65">
        <f t="shared" si="3"/>
        <v>88.889056864467534</v>
      </c>
      <c r="Z644" s="62">
        <f>S644*'1º Perfil de consumo'!$N$9/'2º Calculadora de Banda (beta)'!Y644</f>
        <v>5426.1797460110702</v>
      </c>
      <c r="AA644" s="66">
        <f>Z644/'1º Perfil de consumo'!$N$9</f>
        <v>7.1774864365225799</v>
      </c>
    </row>
    <row r="645" spans="1:27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62">
        <v>639</v>
      </c>
      <c r="T645" s="63">
        <f>IF('1º Perfil de consumo'!$N$23=0,0,((IF(S645&lt;'1º Perfil de consumo'!$N$23,(-('1º Perfil de consumo'!$N$23/S645)),S645/'1º Perfil de consumo'!$N$23))))</f>
        <v>157.30511234125692</v>
      </c>
      <c r="U645" s="63">
        <f t="shared" si="0"/>
        <v>4.7191533702377075</v>
      </c>
      <c r="V645" s="63">
        <f t="shared" si="1"/>
        <v>5.7191533702377075</v>
      </c>
      <c r="W645" s="63">
        <f>IF(V645&lt;=0,'1º Perfil de consumo'!$N$16/V645,'1º Perfil de consumo'!$N$16*V645)</f>
        <v>7.186766801224632</v>
      </c>
      <c r="X645" s="64">
        <f t="shared" si="2"/>
        <v>7.186766801224632</v>
      </c>
      <c r="Y645" s="65">
        <f t="shared" si="3"/>
        <v>88.913417907356305</v>
      </c>
      <c r="Z645" s="62">
        <f>S645*'1º Perfil de consumo'!$N$9/'2º Calculadora de Banda (beta)'!Y645</f>
        <v>5433.1957017258219</v>
      </c>
      <c r="AA645" s="66">
        <f>Z645/'1º Perfil de consumo'!$N$9</f>
        <v>7.186766801224632</v>
      </c>
    </row>
    <row r="646" spans="1:27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62">
        <v>640</v>
      </c>
      <c r="T646" s="63">
        <f>IF('1º Perfil de consumo'!$N$23=0,0,((IF(S646&lt;'1º Perfil de consumo'!$N$23,(-('1º Perfil de consumo'!$N$23/S646)),S646/'1º Perfil de consumo'!$N$23))))</f>
        <v>157.551286225985</v>
      </c>
      <c r="U646" s="63">
        <f t="shared" si="0"/>
        <v>4.72653858677955</v>
      </c>
      <c r="V646" s="63">
        <f t="shared" si="1"/>
        <v>5.72653858677955</v>
      </c>
      <c r="W646" s="63">
        <f>IF(V646&lt;=0,'1º Perfil de consumo'!$N$16/V646,'1º Perfil de consumo'!$N$16*V646)</f>
        <v>7.1960471659266823</v>
      </c>
      <c r="X646" s="64">
        <f t="shared" si="2"/>
        <v>7.1960471659266823</v>
      </c>
      <c r="Y646" s="65">
        <f t="shared" si="3"/>
        <v>88.937716115925852</v>
      </c>
      <c r="Z646" s="62">
        <f>S646*'1º Perfil de consumo'!$N$9/'2º Calculadora de Banda (beta)'!Y646</f>
        <v>5440.2116574405718</v>
      </c>
      <c r="AA646" s="66">
        <f>Z646/'1º Perfil de consumo'!$N$9</f>
        <v>7.1960471659266823</v>
      </c>
    </row>
    <row r="647" spans="1:2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62">
        <v>641</v>
      </c>
      <c r="T647" s="63">
        <f>IF('1º Perfil de consumo'!$N$23=0,0,((IF(S647&lt;'1º Perfil de consumo'!$N$23,(-('1º Perfil de consumo'!$N$23/S647)),S647/'1º Perfil de consumo'!$N$23))))</f>
        <v>157.7974601107131</v>
      </c>
      <c r="U647" s="63">
        <f t="shared" si="0"/>
        <v>4.7339238033213933</v>
      </c>
      <c r="V647" s="63">
        <f t="shared" si="1"/>
        <v>5.7339238033213933</v>
      </c>
      <c r="W647" s="63">
        <f>IF(V647&lt;=0,'1º Perfil de consumo'!$N$16/V647,'1º Perfil de consumo'!$N$16*V647)</f>
        <v>7.2053275306287343</v>
      </c>
      <c r="X647" s="64">
        <f t="shared" si="2"/>
        <v>7.2053275306287343</v>
      </c>
      <c r="Y647" s="65">
        <f t="shared" si="3"/>
        <v>88.96195173296536</v>
      </c>
      <c r="Z647" s="62">
        <f>S647*'1º Perfil de consumo'!$N$9/'2º Calculadora de Banda (beta)'!Y647</f>
        <v>5447.2276131553235</v>
      </c>
      <c r="AA647" s="66">
        <f>Z647/'1º Perfil de consumo'!$N$9</f>
        <v>7.2053275306287352</v>
      </c>
    </row>
    <row r="648" spans="1:27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62">
        <v>642</v>
      </c>
      <c r="T648" s="63">
        <f>IF('1º Perfil de consumo'!$N$23=0,0,((IF(S648&lt;'1º Perfil de consumo'!$N$23,(-('1º Perfil de consumo'!$N$23/S648)),S648/'1º Perfil de consumo'!$N$23))))</f>
        <v>158.04363399544121</v>
      </c>
      <c r="U648" s="63">
        <f t="shared" si="0"/>
        <v>4.7413090198632366</v>
      </c>
      <c r="V648" s="63">
        <f t="shared" si="1"/>
        <v>5.7413090198632366</v>
      </c>
      <c r="W648" s="63">
        <f>IF(V648&lt;=0,'1º Perfil de consumo'!$N$16/V648,'1º Perfil de consumo'!$N$16*V648)</f>
        <v>7.2146078953307864</v>
      </c>
      <c r="X648" s="64">
        <f t="shared" si="2"/>
        <v>7.2146078953307864</v>
      </c>
      <c r="Y648" s="65">
        <f t="shared" si="3"/>
        <v>88.986125000014937</v>
      </c>
      <c r="Z648" s="62">
        <f>S648*'1º Perfil de consumo'!$N$9/'2º Calculadora de Banda (beta)'!Y648</f>
        <v>5454.2435688700743</v>
      </c>
      <c r="AA648" s="66">
        <f>Z648/'1º Perfil de consumo'!$N$9</f>
        <v>7.2146078953307864</v>
      </c>
    </row>
    <row r="649" spans="1:27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62">
        <v>643</v>
      </c>
      <c r="T649" s="63">
        <f>IF('1º Perfil de consumo'!$N$23=0,0,((IF(S649&lt;'1º Perfil de consumo'!$N$23,(-('1º Perfil de consumo'!$N$23/S649)),S649/'1º Perfil de consumo'!$N$23))))</f>
        <v>158.28980788016932</v>
      </c>
      <c r="U649" s="63">
        <f t="shared" si="0"/>
        <v>4.748694236405079</v>
      </c>
      <c r="V649" s="63">
        <f t="shared" si="1"/>
        <v>5.748694236405079</v>
      </c>
      <c r="W649" s="63">
        <f>IF(V649&lt;=0,'1º Perfil de consumo'!$N$16/V649,'1º Perfil de consumo'!$N$16*V649)</f>
        <v>7.2238882600328367</v>
      </c>
      <c r="X649" s="64">
        <f t="shared" si="2"/>
        <v>7.2238882600328367</v>
      </c>
      <c r="Y649" s="65">
        <f t="shared" si="3"/>
        <v>89.010236157373399</v>
      </c>
      <c r="Z649" s="62">
        <f>S649*'1º Perfil de consumo'!$N$9/'2º Calculadora de Banda (beta)'!Y649</f>
        <v>5461.2595245848242</v>
      </c>
      <c r="AA649" s="66">
        <f>Z649/'1º Perfil de consumo'!$N$9</f>
        <v>7.2238882600328367</v>
      </c>
    </row>
    <row r="650" spans="1:27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62">
        <v>644</v>
      </c>
      <c r="T650" s="63">
        <f>IF('1º Perfil de consumo'!$N$23=0,0,((IF(S650&lt;'1º Perfil de consumo'!$N$23,(-('1º Perfil de consumo'!$N$23/S650)),S650/'1º Perfil de consumo'!$N$23))))</f>
        <v>158.5359817648974</v>
      </c>
      <c r="U650" s="63">
        <f t="shared" si="0"/>
        <v>4.7560794529469215</v>
      </c>
      <c r="V650" s="63">
        <f t="shared" si="1"/>
        <v>5.7560794529469215</v>
      </c>
      <c r="W650" s="63">
        <f>IF(V650&lt;=0,'1º Perfil de consumo'!$N$16/V650,'1º Perfil de consumo'!$N$16*V650)</f>
        <v>7.2331686247348879</v>
      </c>
      <c r="X650" s="64">
        <f t="shared" si="2"/>
        <v>7.2331686247348879</v>
      </c>
      <c r="Y650" s="65">
        <f t="shared" si="3"/>
        <v>89.034285444106331</v>
      </c>
      <c r="Z650" s="62">
        <f>S650*'1º Perfil de consumo'!$N$9/'2º Calculadora de Banda (beta)'!Y650</f>
        <v>5468.2754802995751</v>
      </c>
      <c r="AA650" s="66">
        <f>Z650/'1º Perfil de consumo'!$N$9</f>
        <v>7.2331686247348879</v>
      </c>
    </row>
    <row r="651" spans="1:27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62">
        <v>645</v>
      </c>
      <c r="T651" s="63">
        <f>IF('1º Perfil de consumo'!$N$23=0,0,((IF(S651&lt;'1º Perfil de consumo'!$N$23,(-('1º Perfil de consumo'!$N$23/S651)),S651/'1º Perfil de consumo'!$N$23))))</f>
        <v>158.78215564962551</v>
      </c>
      <c r="U651" s="63">
        <f t="shared" si="0"/>
        <v>4.7634646694887648</v>
      </c>
      <c r="V651" s="63">
        <f t="shared" si="1"/>
        <v>5.7634646694887648</v>
      </c>
      <c r="W651" s="63">
        <f>IF(V651&lt;=0,'1º Perfil de consumo'!$N$16/V651,'1º Perfil de consumo'!$N$16*V651)</f>
        <v>7.242448989436939</v>
      </c>
      <c r="X651" s="64">
        <f t="shared" si="2"/>
        <v>7.242448989436939</v>
      </c>
      <c r="Y651" s="65">
        <f t="shared" si="3"/>
        <v>89.058273098053988</v>
      </c>
      <c r="Z651" s="62">
        <f>S651*'1º Perfil de consumo'!$N$9/'2º Calculadora de Banda (beta)'!Y651</f>
        <v>5475.2914360143259</v>
      </c>
      <c r="AA651" s="66">
        <f>Z651/'1º Perfil de consumo'!$N$9</f>
        <v>7.242448989436939</v>
      </c>
    </row>
    <row r="652" spans="1:27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62">
        <v>646</v>
      </c>
      <c r="T652" s="63">
        <f>IF('1º Perfil de consumo'!$N$23=0,0,((IF(S652&lt;'1º Perfil de consumo'!$N$23,(-('1º Perfil de consumo'!$N$23/S652)),S652/'1º Perfil de consumo'!$N$23))))</f>
        <v>159.02832953435362</v>
      </c>
      <c r="U652" s="63">
        <f t="shared" si="0"/>
        <v>4.7708498860306081</v>
      </c>
      <c r="V652" s="63">
        <f t="shared" si="1"/>
        <v>5.7708498860306081</v>
      </c>
      <c r="W652" s="63">
        <f>IF(V652&lt;=0,'1º Perfil de consumo'!$N$16/V652,'1º Perfil de consumo'!$N$16*V652)</f>
        <v>7.2517293541389911</v>
      </c>
      <c r="X652" s="64">
        <f t="shared" si="2"/>
        <v>7.2517293541389911</v>
      </c>
      <c r="Y652" s="65">
        <f t="shared" si="3"/>
        <v>89.082199355839109</v>
      </c>
      <c r="Z652" s="62">
        <f>S652*'1º Perfil de consumo'!$N$9/'2º Calculadora de Banda (beta)'!Y652</f>
        <v>5482.3073917290776</v>
      </c>
      <c r="AA652" s="66">
        <f>Z652/'1º Perfil de consumo'!$N$9</f>
        <v>7.2517293541389911</v>
      </c>
    </row>
    <row r="653" spans="1:27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62">
        <v>647</v>
      </c>
      <c r="T653" s="63">
        <f>IF('1º Perfil de consumo'!$N$23=0,0,((IF(S653&lt;'1º Perfil de consumo'!$N$23,(-('1º Perfil de consumo'!$N$23/S653)),S653/'1º Perfil de consumo'!$N$23))))</f>
        <v>159.27450341908173</v>
      </c>
      <c r="U653" s="63">
        <f t="shared" si="0"/>
        <v>4.7782351025724514</v>
      </c>
      <c r="V653" s="63">
        <f t="shared" si="1"/>
        <v>5.7782351025724514</v>
      </c>
      <c r="W653" s="63">
        <f>IF(V653&lt;=0,'1º Perfil de consumo'!$N$16/V653,'1º Perfil de consumo'!$N$16*V653)</f>
        <v>7.2610097188410432</v>
      </c>
      <c r="X653" s="64">
        <f t="shared" si="2"/>
        <v>7.2610097188410432</v>
      </c>
      <c r="Y653" s="65">
        <f t="shared" si="3"/>
        <v>89.106064452874762</v>
      </c>
      <c r="Z653" s="62">
        <f>S653*'1º Perfil de consumo'!$N$9/'2º Calculadora de Banda (beta)'!Y653</f>
        <v>5489.3233474438284</v>
      </c>
      <c r="AA653" s="66">
        <f>Z653/'1º Perfil de consumo'!$N$9</f>
        <v>7.2610097188410432</v>
      </c>
    </row>
    <row r="654" spans="1:27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62">
        <v>648</v>
      </c>
      <c r="T654" s="63">
        <f>IF('1º Perfil de consumo'!$N$23=0,0,((IF(S654&lt;'1º Perfil de consumo'!$N$23,(-('1º Perfil de consumo'!$N$23/S654)),S654/'1º Perfil de consumo'!$N$23))))</f>
        <v>159.52067730380983</v>
      </c>
      <c r="U654" s="63">
        <f t="shared" si="0"/>
        <v>4.7856203191142948</v>
      </c>
      <c r="V654" s="63">
        <f t="shared" si="1"/>
        <v>5.7856203191142948</v>
      </c>
      <c r="W654" s="63">
        <f>IF(V654&lt;=0,'1º Perfil de consumo'!$N$16/V654,'1º Perfil de consumo'!$N$16*V654)</f>
        <v>7.2702900835430944</v>
      </c>
      <c r="X654" s="64">
        <f t="shared" si="2"/>
        <v>7.2702900835430944</v>
      </c>
      <c r="Y654" s="65">
        <f t="shared" si="3"/>
        <v>89.129868623371962</v>
      </c>
      <c r="Z654" s="62">
        <f>S654*'1º Perfil de consumo'!$N$9/'2º Calculadora de Banda (beta)'!Y654</f>
        <v>5496.3393031585792</v>
      </c>
      <c r="AA654" s="66">
        <f>Z654/'1º Perfil de consumo'!$N$9</f>
        <v>7.2702900835430944</v>
      </c>
    </row>
    <row r="655" spans="1:27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62">
        <v>649</v>
      </c>
      <c r="T655" s="63">
        <f>IF('1º Perfil de consumo'!$N$23=0,0,((IF(S655&lt;'1º Perfil de consumo'!$N$23,(-('1º Perfil de consumo'!$N$23/S655)),S655/'1º Perfil de consumo'!$N$23))))</f>
        <v>159.76685118853791</v>
      </c>
      <c r="U655" s="63">
        <f t="shared" si="0"/>
        <v>4.7930055356561372</v>
      </c>
      <c r="V655" s="63">
        <f t="shared" si="1"/>
        <v>5.7930055356561372</v>
      </c>
      <c r="W655" s="63">
        <f>IF(V655&lt;=0,'1º Perfil de consumo'!$N$16/V655,'1º Perfil de consumo'!$N$16*V655)</f>
        <v>7.2795704482451455</v>
      </c>
      <c r="X655" s="64">
        <f t="shared" si="2"/>
        <v>7.2795704482451455</v>
      </c>
      <c r="Y655" s="65">
        <f t="shared" si="3"/>
        <v>89.153612100347431</v>
      </c>
      <c r="Z655" s="62">
        <f>S655*'1º Perfil de consumo'!$N$9/'2º Calculadora de Banda (beta)'!Y655</f>
        <v>5503.3552588733301</v>
      </c>
      <c r="AA655" s="66">
        <f>Z655/'1º Perfil de consumo'!$N$9</f>
        <v>7.2795704482451455</v>
      </c>
    </row>
    <row r="656" spans="1:27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62">
        <v>650</v>
      </c>
      <c r="T656" s="63">
        <f>IF('1º Perfil de consumo'!$N$23=0,0,((IF(S656&lt;'1º Perfil de consumo'!$N$23,(-('1º Perfil de consumo'!$N$23/S656)),S656/'1º Perfil de consumo'!$N$23))))</f>
        <v>160.01302507326602</v>
      </c>
      <c r="U656" s="63">
        <f t="shared" si="0"/>
        <v>4.8003907521979805</v>
      </c>
      <c r="V656" s="63">
        <f t="shared" si="1"/>
        <v>5.8003907521979805</v>
      </c>
      <c r="W656" s="63">
        <f>IF(V656&lt;=0,'1º Perfil de consumo'!$N$16/V656,'1º Perfil de consumo'!$N$16*V656)</f>
        <v>7.2888508129471967</v>
      </c>
      <c r="X656" s="64">
        <f t="shared" si="2"/>
        <v>7.2888508129471967</v>
      </c>
      <c r="Y656" s="65">
        <f t="shared" si="3"/>
        <v>89.177295115631125</v>
      </c>
      <c r="Z656" s="62">
        <f>S656*'1º Perfil de consumo'!$N$9/'2º Calculadora de Banda (beta)'!Y656</f>
        <v>5510.3712145880809</v>
      </c>
      <c r="AA656" s="66">
        <f>Z656/'1º Perfil de consumo'!$N$9</f>
        <v>7.2888508129471967</v>
      </c>
    </row>
    <row r="657" spans="1:2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62">
        <v>651</v>
      </c>
      <c r="T657" s="63">
        <f>IF('1º Perfil de consumo'!$N$23=0,0,((IF(S657&lt;'1º Perfil de consumo'!$N$23,(-('1º Perfil de consumo'!$N$23/S657)),S657/'1º Perfil de consumo'!$N$23))))</f>
        <v>160.25919895799413</v>
      </c>
      <c r="U657" s="63">
        <f t="shared" si="0"/>
        <v>4.8077759687398238</v>
      </c>
      <c r="V657" s="63">
        <f t="shared" si="1"/>
        <v>5.8077759687398238</v>
      </c>
      <c r="W657" s="63">
        <f>IF(V657&lt;=0,'1º Perfil de consumo'!$N$16/V657,'1º Perfil de consumo'!$N$16*V657)</f>
        <v>7.2981311776492488</v>
      </c>
      <c r="X657" s="64">
        <f t="shared" si="2"/>
        <v>7.2981311776492488</v>
      </c>
      <c r="Y657" s="65">
        <f t="shared" si="3"/>
        <v>89.200917899873815</v>
      </c>
      <c r="Z657" s="62">
        <f>S657*'1º Perfil de consumo'!$N$9/'2º Calculadora de Banda (beta)'!Y657</f>
        <v>5517.3871703028317</v>
      </c>
      <c r="AA657" s="66">
        <f>Z657/'1º Perfil de consumo'!$N$9</f>
        <v>7.2981311776492479</v>
      </c>
    </row>
    <row r="658" spans="1:27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62">
        <v>652</v>
      </c>
      <c r="T658" s="63">
        <f>IF('1º Perfil de consumo'!$N$23=0,0,((IF(S658&lt;'1º Perfil de consumo'!$N$23,(-('1º Perfil de consumo'!$N$23/S658)),S658/'1º Perfil de consumo'!$N$23))))</f>
        <v>160.50537284272224</v>
      </c>
      <c r="U658" s="63">
        <f t="shared" si="0"/>
        <v>4.8151611852816671</v>
      </c>
      <c r="V658" s="63">
        <f t="shared" si="1"/>
        <v>5.8151611852816671</v>
      </c>
      <c r="W658" s="63">
        <f>IF(V658&lt;=0,'1º Perfil de consumo'!$N$16/V658,'1º Perfil de consumo'!$N$16*V658)</f>
        <v>7.3074115423513009</v>
      </c>
      <c r="X658" s="64">
        <f t="shared" si="2"/>
        <v>7.3074115423513009</v>
      </c>
      <c r="Y658" s="65">
        <f t="shared" si="3"/>
        <v>89.224480682554585</v>
      </c>
      <c r="Z658" s="62">
        <f>S658*'1º Perfil de consumo'!$N$9/'2º Calculadora de Banda (beta)'!Y658</f>
        <v>5524.4031260175834</v>
      </c>
      <c r="AA658" s="66">
        <f>Z658/'1º Perfil de consumo'!$N$9</f>
        <v>7.3074115423513009</v>
      </c>
    </row>
    <row r="659" spans="1:27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62">
        <v>653</v>
      </c>
      <c r="T659" s="63">
        <f>IF('1º Perfil de consumo'!$N$23=0,0,((IF(S659&lt;'1º Perfil de consumo'!$N$23,(-('1º Perfil de consumo'!$N$23/S659)),S659/'1º Perfil de consumo'!$N$23))))</f>
        <v>160.75154672745032</v>
      </c>
      <c r="U659" s="63">
        <f t="shared" si="0"/>
        <v>4.8225464018235096</v>
      </c>
      <c r="V659" s="63">
        <f t="shared" si="1"/>
        <v>5.8225464018235096</v>
      </c>
      <c r="W659" s="63">
        <f>IF(V659&lt;=0,'1º Perfil de consumo'!$N$16/V659,'1º Perfil de consumo'!$N$16*V659)</f>
        <v>7.3166919070533512</v>
      </c>
      <c r="X659" s="64">
        <f t="shared" si="2"/>
        <v>7.3166919070533512</v>
      </c>
      <c r="Y659" s="65">
        <f t="shared" si="3"/>
        <v>89.247983691988267</v>
      </c>
      <c r="Z659" s="62">
        <f>S659*'1º Perfil de consumo'!$N$9/'2º Calculadora de Banda (beta)'!Y659</f>
        <v>5531.4190817323333</v>
      </c>
      <c r="AA659" s="66">
        <f>Z659/'1º Perfil de consumo'!$N$9</f>
        <v>7.3166919070533512</v>
      </c>
    </row>
    <row r="660" spans="1:27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62">
        <v>654</v>
      </c>
      <c r="T660" s="63">
        <f>IF('1º Perfil de consumo'!$N$23=0,0,((IF(S660&lt;'1º Perfil de consumo'!$N$23,(-('1º Perfil de consumo'!$N$23/S660)),S660/'1º Perfil de consumo'!$N$23))))</f>
        <v>160.99772061217843</v>
      </c>
      <c r="U660" s="63">
        <f t="shared" si="0"/>
        <v>4.8299316183653529</v>
      </c>
      <c r="V660" s="63">
        <f t="shared" si="1"/>
        <v>5.8299316183653529</v>
      </c>
      <c r="W660" s="63">
        <f>IF(V660&lt;=0,'1º Perfil de consumo'!$N$16/V660,'1º Perfil de consumo'!$N$16*V660)</f>
        <v>7.3259722717554032</v>
      </c>
      <c r="X660" s="64">
        <f t="shared" si="2"/>
        <v>7.3259722717554032</v>
      </c>
      <c r="Y660" s="65">
        <f t="shared" si="3"/>
        <v>89.271427155332745</v>
      </c>
      <c r="Z660" s="62">
        <f>S660*'1º Perfil de consumo'!$N$9/'2º Calculadora de Banda (beta)'!Y660</f>
        <v>5538.4350374470851</v>
      </c>
      <c r="AA660" s="66">
        <f>Z660/'1º Perfil de consumo'!$N$9</f>
        <v>7.3259722717554032</v>
      </c>
    </row>
    <row r="661" spans="1:27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62">
        <v>655</v>
      </c>
      <c r="T661" s="63">
        <f>IF('1º Perfil de consumo'!$N$23=0,0,((IF(S661&lt;'1º Perfil de consumo'!$N$23,(-('1º Perfil de consumo'!$N$23/S661)),S661/'1º Perfil de consumo'!$N$23))))</f>
        <v>161.24389449690653</v>
      </c>
      <c r="U661" s="63">
        <f t="shared" si="0"/>
        <v>4.8373168349071962</v>
      </c>
      <c r="V661" s="63">
        <f t="shared" si="1"/>
        <v>5.8373168349071962</v>
      </c>
      <c r="W661" s="63">
        <f>IF(V661&lt;=0,'1º Perfil de consumo'!$N$16/V661,'1º Perfil de consumo'!$N$16*V661)</f>
        <v>7.3352526364574553</v>
      </c>
      <c r="X661" s="64">
        <f t="shared" si="2"/>
        <v>7.3352526364574553</v>
      </c>
      <c r="Y661" s="65">
        <f t="shared" si="3"/>
        <v>89.294811298596372</v>
      </c>
      <c r="Z661" s="62">
        <f>S661*'1º Perfil de consumo'!$N$9/'2º Calculadora de Banda (beta)'!Y661</f>
        <v>5545.4509931618359</v>
      </c>
      <c r="AA661" s="66">
        <f>Z661/'1º Perfil de consumo'!$N$9</f>
        <v>7.3352526364574553</v>
      </c>
    </row>
    <row r="662" spans="1:27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62">
        <v>656</v>
      </c>
      <c r="T662" s="63">
        <f>IF('1º Perfil de consumo'!$N$23=0,0,((IF(S662&lt;'1º Perfil de consumo'!$N$23,(-('1º Perfil de consumo'!$N$23/S662)),S662/'1º Perfil de consumo'!$N$23))))</f>
        <v>161.49006838163464</v>
      </c>
      <c r="U662" s="63">
        <f t="shared" si="0"/>
        <v>4.8447020514490395</v>
      </c>
      <c r="V662" s="63">
        <f t="shared" si="1"/>
        <v>5.8447020514490395</v>
      </c>
      <c r="W662" s="63">
        <f>IF(V662&lt;=0,'1º Perfil de consumo'!$N$16/V662,'1º Perfil de consumo'!$N$16*V662)</f>
        <v>7.3445330011595065</v>
      </c>
      <c r="X662" s="64">
        <f t="shared" si="2"/>
        <v>7.3445330011595065</v>
      </c>
      <c r="Y662" s="65">
        <f t="shared" si="3"/>
        <v>89.31813634664519</v>
      </c>
      <c r="Z662" s="62">
        <f>S662*'1º Perfil de consumo'!$N$9/'2º Calculadora de Banda (beta)'!Y662</f>
        <v>5552.4669488765867</v>
      </c>
      <c r="AA662" s="66">
        <f>Z662/'1º Perfil de consumo'!$N$9</f>
        <v>7.3445330011595065</v>
      </c>
    </row>
    <row r="663" spans="1:27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62">
        <v>657</v>
      </c>
      <c r="T663" s="63">
        <f>IF('1º Perfil de consumo'!$N$23=0,0,((IF(S663&lt;'1º Perfil de consumo'!$N$23,(-('1º Perfil de consumo'!$N$23/S663)),S663/'1º Perfil de consumo'!$N$23))))</f>
        <v>161.73624226636272</v>
      </c>
      <c r="U663" s="63">
        <f t="shared" si="0"/>
        <v>4.8520872679908811</v>
      </c>
      <c r="V663" s="63">
        <f t="shared" si="1"/>
        <v>5.8520872679908811</v>
      </c>
      <c r="W663" s="63">
        <f>IF(V663&lt;=0,'1º Perfil de consumo'!$N$16/V663,'1º Perfil de consumo'!$N$16*V663)</f>
        <v>7.3538133658615568</v>
      </c>
      <c r="X663" s="64">
        <f t="shared" si="2"/>
        <v>7.3538133658615568</v>
      </c>
      <c r="Y663" s="65">
        <f t="shared" si="3"/>
        <v>89.341402523210121</v>
      </c>
      <c r="Z663" s="62">
        <f>S663*'1º Perfil de consumo'!$N$9/'2º Calculadora de Banda (beta)'!Y663</f>
        <v>5559.4829045913366</v>
      </c>
      <c r="AA663" s="66">
        <f>Z663/'1º Perfil de consumo'!$N$9</f>
        <v>7.3538133658615568</v>
      </c>
    </row>
    <row r="664" spans="1:27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62">
        <v>658</v>
      </c>
      <c r="T664" s="63">
        <f>IF('1º Perfil de consumo'!$N$23=0,0,((IF(S664&lt;'1º Perfil de consumo'!$N$23,(-('1º Perfil de consumo'!$N$23/S664)),S664/'1º Perfil de consumo'!$N$23))))</f>
        <v>161.98241615109083</v>
      </c>
      <c r="U664" s="63">
        <f t="shared" si="0"/>
        <v>4.8594724845327244</v>
      </c>
      <c r="V664" s="63">
        <f t="shared" si="1"/>
        <v>5.8594724845327244</v>
      </c>
      <c r="W664" s="63">
        <f>IF(V664&lt;=0,'1º Perfil de consumo'!$N$16/V664,'1º Perfil de consumo'!$N$16*V664)</f>
        <v>7.3630937305636079</v>
      </c>
      <c r="X664" s="64">
        <f t="shared" si="2"/>
        <v>7.3630937305636079</v>
      </c>
      <c r="Y664" s="65">
        <f t="shared" si="3"/>
        <v>89.364610050894115</v>
      </c>
      <c r="Z664" s="62">
        <f>S664*'1º Perfil de consumo'!$N$9/'2º Calculadora de Banda (beta)'!Y664</f>
        <v>5566.4988603060874</v>
      </c>
      <c r="AA664" s="66">
        <f>Z664/'1º Perfil de consumo'!$N$9</f>
        <v>7.3630937305636079</v>
      </c>
    </row>
    <row r="665" spans="1:27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62">
        <v>659</v>
      </c>
      <c r="T665" s="63">
        <f>IF('1º Perfil de consumo'!$N$23=0,0,((IF(S665&lt;'1º Perfil de consumo'!$N$23,(-('1º Perfil de consumo'!$N$23/S665)),S665/'1º Perfil de consumo'!$N$23))))</f>
        <v>162.22859003581894</v>
      </c>
      <c r="U665" s="63">
        <f t="shared" si="0"/>
        <v>4.8668577010745677</v>
      </c>
      <c r="V665" s="63">
        <f t="shared" si="1"/>
        <v>5.8668577010745677</v>
      </c>
      <c r="W665" s="63">
        <f>IF(V665&lt;=0,'1º Perfil de consumo'!$N$16/V665,'1º Perfil de consumo'!$N$16*V665)</f>
        <v>7.37237409526566</v>
      </c>
      <c r="X665" s="64">
        <f t="shared" si="2"/>
        <v>7.37237409526566</v>
      </c>
      <c r="Y665" s="65">
        <f t="shared" si="3"/>
        <v>89.387759151179267</v>
      </c>
      <c r="Z665" s="62">
        <f>S665*'1º Perfil de consumo'!$N$9/'2º Calculadora de Banda (beta)'!Y665</f>
        <v>5573.5148160208391</v>
      </c>
      <c r="AA665" s="66">
        <f>Z665/'1º Perfil de consumo'!$N$9</f>
        <v>7.37237409526566</v>
      </c>
    </row>
    <row r="666" spans="1:27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62">
        <v>660</v>
      </c>
      <c r="T666" s="63">
        <f>IF('1º Perfil de consumo'!$N$23=0,0,((IF(S666&lt;'1º Perfil de consumo'!$N$23,(-('1º Perfil de consumo'!$N$23/S666)),S666/'1º Perfil de consumo'!$N$23))))</f>
        <v>162.47476392054705</v>
      </c>
      <c r="U666" s="63">
        <f t="shared" si="0"/>
        <v>4.874242917616411</v>
      </c>
      <c r="V666" s="63">
        <f t="shared" si="1"/>
        <v>5.874242917616411</v>
      </c>
      <c r="W666" s="63">
        <f>IF(V666&lt;=0,'1º Perfil de consumo'!$N$16/V666,'1º Perfil de consumo'!$N$16*V666)</f>
        <v>7.3816544599677121</v>
      </c>
      <c r="X666" s="64">
        <f t="shared" si="2"/>
        <v>7.3816544599677121</v>
      </c>
      <c r="Y666" s="65">
        <f t="shared" si="3"/>
        <v>89.410850044433928</v>
      </c>
      <c r="Z666" s="62">
        <f>S666*'1º Perfil de consumo'!$N$9/'2º Calculadora de Banda (beta)'!Y666</f>
        <v>5580.53077173559</v>
      </c>
      <c r="AA666" s="66">
        <f>Z666/'1º Perfil de consumo'!$N$9</f>
        <v>7.3816544599677112</v>
      </c>
    </row>
    <row r="667" spans="1:2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62">
        <v>661</v>
      </c>
      <c r="T667" s="63">
        <f>IF('1º Perfil de consumo'!$N$23=0,0,((IF(S667&lt;'1º Perfil de consumo'!$N$23,(-('1º Perfil de consumo'!$N$23/S667)),S667/'1º Perfil de consumo'!$N$23))))</f>
        <v>162.72093780527513</v>
      </c>
      <c r="U667" s="63">
        <f t="shared" si="0"/>
        <v>4.8816281341582535</v>
      </c>
      <c r="V667" s="63">
        <f t="shared" si="1"/>
        <v>5.8816281341582535</v>
      </c>
      <c r="W667" s="63">
        <f>IF(V667&lt;=0,'1º Perfil de consumo'!$N$16/V667,'1º Perfil de consumo'!$N$16*V667)</f>
        <v>7.3909348246697624</v>
      </c>
      <c r="X667" s="64">
        <f t="shared" si="2"/>
        <v>7.3909348246697624</v>
      </c>
      <c r="Y667" s="65">
        <f t="shared" si="3"/>
        <v>89.433882949919592</v>
      </c>
      <c r="Z667" s="62">
        <f>S667*'1º Perfil de consumo'!$N$9/'2º Calculadora de Banda (beta)'!Y667</f>
        <v>5587.5467274503399</v>
      </c>
      <c r="AA667" s="66">
        <f>Z667/'1º Perfil de consumo'!$N$9</f>
        <v>7.3909348246697615</v>
      </c>
    </row>
    <row r="668" spans="1:27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62">
        <v>662</v>
      </c>
      <c r="T668" s="63">
        <f>IF('1º Perfil de consumo'!$N$23=0,0,((IF(S668&lt;'1º Perfil de consumo'!$N$23,(-('1º Perfil de consumo'!$N$23/S668)),S668/'1º Perfil de consumo'!$N$23))))</f>
        <v>162.96711169000324</v>
      </c>
      <c r="U668" s="63">
        <f t="shared" si="0"/>
        <v>4.8890133507000968</v>
      </c>
      <c r="V668" s="63">
        <f t="shared" si="1"/>
        <v>5.8890133507000968</v>
      </c>
      <c r="W668" s="63">
        <f>IF(V668&lt;=0,'1º Perfil de consumo'!$N$16/V668,'1º Perfil de consumo'!$N$16*V668)</f>
        <v>7.4002151893718144</v>
      </c>
      <c r="X668" s="64">
        <f t="shared" si="2"/>
        <v>7.4002151893718144</v>
      </c>
      <c r="Y668" s="65">
        <f t="shared" si="3"/>
        <v>89.456858085797847</v>
      </c>
      <c r="Z668" s="62">
        <f>S668*'1º Perfil de consumo'!$N$9/'2º Calculadora de Banda (beta)'!Y668</f>
        <v>5594.5626831650916</v>
      </c>
      <c r="AA668" s="66">
        <f>Z668/'1º Perfil de consumo'!$N$9</f>
        <v>7.4002151893718144</v>
      </c>
    </row>
    <row r="669" spans="1:27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62">
        <v>663</v>
      </c>
      <c r="T669" s="63">
        <f>IF('1º Perfil de consumo'!$N$23=0,0,((IF(S669&lt;'1º Perfil de consumo'!$N$23,(-('1º Perfil de consumo'!$N$23/S669)),S669/'1º Perfil de consumo'!$N$23))))</f>
        <v>163.21328557473134</v>
      </c>
      <c r="U669" s="63">
        <f t="shared" si="0"/>
        <v>4.8963985672419401</v>
      </c>
      <c r="V669" s="63">
        <f t="shared" si="1"/>
        <v>5.8963985672419401</v>
      </c>
      <c r="W669" s="63">
        <f>IF(V669&lt;=0,'1º Perfil de consumo'!$N$16/V669,'1º Perfil de consumo'!$N$16*V669)</f>
        <v>7.4094955540738656</v>
      </c>
      <c r="X669" s="64">
        <f t="shared" si="2"/>
        <v>7.4094955540738656</v>
      </c>
      <c r="Y669" s="65">
        <f t="shared" si="3"/>
        <v>89.479775669137339</v>
      </c>
      <c r="Z669" s="62">
        <f>S669*'1º Perfil de consumo'!$N$9/'2º Calculadora de Banda (beta)'!Y669</f>
        <v>5601.5786388798424</v>
      </c>
      <c r="AA669" s="66">
        <f>Z669/'1º Perfil de consumo'!$N$9</f>
        <v>7.4094955540738656</v>
      </c>
    </row>
    <row r="670" spans="1:27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62">
        <v>664</v>
      </c>
      <c r="T670" s="63">
        <f>IF('1º Perfil de consumo'!$N$23=0,0,((IF(S670&lt;'1º Perfil de consumo'!$N$23,(-('1º Perfil de consumo'!$N$23/S670)),S670/'1º Perfil de consumo'!$N$23))))</f>
        <v>163.45945945945945</v>
      </c>
      <c r="U670" s="63">
        <f t="shared" si="0"/>
        <v>4.9037837837837834</v>
      </c>
      <c r="V670" s="63">
        <f t="shared" si="1"/>
        <v>5.9037837837837834</v>
      </c>
      <c r="W670" s="63">
        <f>IF(V670&lt;=0,'1º Perfil de consumo'!$N$16/V670,'1º Perfil de consumo'!$N$16*V670)</f>
        <v>7.4187759187759177</v>
      </c>
      <c r="X670" s="64">
        <f t="shared" si="2"/>
        <v>7.4187759187759177</v>
      </c>
      <c r="Y670" s="65">
        <f t="shared" si="3"/>
        <v>89.502635915920564</v>
      </c>
      <c r="Z670" s="62">
        <f>S670*'1º Perfil de consumo'!$N$9/'2º Calculadora de Banda (beta)'!Y670</f>
        <v>5608.5945945945932</v>
      </c>
      <c r="AA670" s="66">
        <f>Z670/'1º Perfil de consumo'!$N$9</f>
        <v>7.4187759187759168</v>
      </c>
    </row>
    <row r="671" spans="1:27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62">
        <v>665</v>
      </c>
      <c r="T671" s="63">
        <f>IF('1º Perfil de consumo'!$N$23=0,0,((IF(S671&lt;'1º Perfil de consumo'!$N$23,(-('1º Perfil de consumo'!$N$23/S671)),S671/'1º Perfil de consumo'!$N$23))))</f>
        <v>163.70563334418753</v>
      </c>
      <c r="U671" s="63">
        <f t="shared" si="0"/>
        <v>4.9111690003256259</v>
      </c>
      <c r="V671" s="63">
        <f t="shared" si="1"/>
        <v>5.9111690003256259</v>
      </c>
      <c r="W671" s="63">
        <f>IF(V671&lt;=0,'1º Perfil de consumo'!$N$16/V671,'1º Perfil de consumo'!$N$16*V671)</f>
        <v>7.4280562834779689</v>
      </c>
      <c r="X671" s="64">
        <f t="shared" si="2"/>
        <v>7.4280562834779689</v>
      </c>
      <c r="Y671" s="65">
        <f t="shared" si="3"/>
        <v>89.525439041050632</v>
      </c>
      <c r="Z671" s="62">
        <f>S671*'1º Perfil de consumo'!$N$9/'2º Calculadora de Banda (beta)'!Y671</f>
        <v>5615.610550309344</v>
      </c>
      <c r="AA671" s="66">
        <f>Z671/'1º Perfil de consumo'!$N$9</f>
        <v>7.428056283477968</v>
      </c>
    </row>
    <row r="672" spans="1:27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62">
        <v>666</v>
      </c>
      <c r="T672" s="63">
        <f>IF('1º Perfil de consumo'!$N$23=0,0,((IF(S672&lt;'1º Perfil de consumo'!$N$23,(-('1º Perfil de consumo'!$N$23/S672)),S672/'1º Perfil de consumo'!$N$23))))</f>
        <v>163.95180722891564</v>
      </c>
      <c r="U672" s="63">
        <f t="shared" si="0"/>
        <v>4.9185542168674692</v>
      </c>
      <c r="V672" s="63">
        <f t="shared" si="1"/>
        <v>5.9185542168674692</v>
      </c>
      <c r="W672" s="63">
        <f>IF(V672&lt;=0,'1º Perfil de consumo'!$N$16/V672,'1º Perfil de consumo'!$N$16*V672)</f>
        <v>7.43733664818002</v>
      </c>
      <c r="X672" s="64">
        <f t="shared" si="2"/>
        <v>7.43733664818002</v>
      </c>
      <c r="Y672" s="65">
        <f t="shared" si="3"/>
        <v>89.548185258358032</v>
      </c>
      <c r="Z672" s="62">
        <f>S672*'1º Perfil de consumo'!$N$9/'2º Calculadora de Banda (beta)'!Y672</f>
        <v>5622.6265060240949</v>
      </c>
      <c r="AA672" s="66">
        <f>Z672/'1º Perfil de consumo'!$N$9</f>
        <v>7.43733664818002</v>
      </c>
    </row>
    <row r="673" spans="1:27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62">
        <v>667</v>
      </c>
      <c r="T673" s="63">
        <f>IF('1º Perfil de consumo'!$N$23=0,0,((IF(S673&lt;'1º Perfil de consumo'!$N$23,(-('1º Perfil de consumo'!$N$23/S673)),S673/'1º Perfil de consumo'!$N$23))))</f>
        <v>164.19798111364375</v>
      </c>
      <c r="U673" s="63">
        <f t="shared" si="0"/>
        <v>4.9259394334093125</v>
      </c>
      <c r="V673" s="63">
        <f t="shared" si="1"/>
        <v>5.9259394334093125</v>
      </c>
      <c r="W673" s="63">
        <f>IF(V673&lt;=0,'1º Perfil de consumo'!$N$16/V673,'1º Perfil de consumo'!$N$16*V673)</f>
        <v>7.4466170128820721</v>
      </c>
      <c r="X673" s="64">
        <f t="shared" si="2"/>
        <v>7.4466170128820721</v>
      </c>
      <c r="Y673" s="65">
        <f t="shared" si="3"/>
        <v>89.570874780607298</v>
      </c>
      <c r="Z673" s="62">
        <f>S673*'1º Perfil de consumo'!$N$9/'2º Calculadora de Banda (beta)'!Y673</f>
        <v>5629.6424617388466</v>
      </c>
      <c r="AA673" s="66">
        <f>Z673/'1º Perfil de consumo'!$N$9</f>
        <v>7.4466170128820721</v>
      </c>
    </row>
    <row r="674" spans="1:27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62">
        <v>668</v>
      </c>
      <c r="T674" s="63">
        <f>IF('1º Perfil de consumo'!$N$23=0,0,((IF(S674&lt;'1º Perfil de consumo'!$N$23,(-('1º Perfil de consumo'!$N$23/S674)),S674/'1º Perfil de consumo'!$N$23))))</f>
        <v>164.44415499837186</v>
      </c>
      <c r="U674" s="63">
        <f t="shared" si="0"/>
        <v>4.9333246499511558</v>
      </c>
      <c r="V674" s="63">
        <f t="shared" si="1"/>
        <v>5.9333246499511558</v>
      </c>
      <c r="W674" s="63">
        <f>IF(V674&lt;=0,'1º Perfil de consumo'!$N$16/V674,'1º Perfil de consumo'!$N$16*V674)</f>
        <v>7.4558973775841242</v>
      </c>
      <c r="X674" s="64">
        <f t="shared" si="2"/>
        <v>7.4558973775841242</v>
      </c>
      <c r="Y674" s="65">
        <f t="shared" si="3"/>
        <v>89.593507819503657</v>
      </c>
      <c r="Z674" s="62">
        <f>S674*'1º Perfil de consumo'!$N$9/'2º Calculadora de Banda (beta)'!Y674</f>
        <v>5636.6584174535974</v>
      </c>
      <c r="AA674" s="66">
        <f>Z674/'1º Perfil de consumo'!$N$9</f>
        <v>7.4558973775841233</v>
      </c>
    </row>
    <row r="675" spans="1:27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62">
        <v>669</v>
      </c>
      <c r="T675" s="63">
        <f>IF('1º Perfil de consumo'!$N$23=0,0,((IF(S675&lt;'1º Perfil de consumo'!$N$23,(-('1º Perfil de consumo'!$N$23/S675)),S675/'1º Perfil de consumo'!$N$23))))</f>
        <v>164.69032888309997</v>
      </c>
      <c r="U675" s="63">
        <f t="shared" si="0"/>
        <v>4.9407098664929991</v>
      </c>
      <c r="V675" s="63">
        <f t="shared" si="1"/>
        <v>5.9407098664929991</v>
      </c>
      <c r="W675" s="63">
        <f>IF(V675&lt;=0,'1º Perfil de consumo'!$N$16/V675,'1º Perfil de consumo'!$N$16*V675)</f>
        <v>7.4651777422861754</v>
      </c>
      <c r="X675" s="64">
        <f t="shared" si="2"/>
        <v>7.4651777422861754</v>
      </c>
      <c r="Y675" s="65">
        <f t="shared" si="3"/>
        <v>89.616084585699625</v>
      </c>
      <c r="Z675" s="62">
        <f>S675*'1º Perfil de consumo'!$N$9/'2º Calculadora de Banda (beta)'!Y675</f>
        <v>5643.6743731683482</v>
      </c>
      <c r="AA675" s="66">
        <f>Z675/'1º Perfil de consumo'!$N$9</f>
        <v>7.4651777422861745</v>
      </c>
    </row>
    <row r="676" spans="1:27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62">
        <v>670</v>
      </c>
      <c r="T676" s="63">
        <f>IF('1º Perfil de consumo'!$N$23=0,0,((IF(S676&lt;'1º Perfil de consumo'!$N$23,(-('1º Perfil de consumo'!$N$23/S676)),S676/'1º Perfil de consumo'!$N$23))))</f>
        <v>164.93650276782805</v>
      </c>
      <c r="U676" s="63">
        <f t="shared" si="0"/>
        <v>4.9480950830348416</v>
      </c>
      <c r="V676" s="63">
        <f t="shared" si="1"/>
        <v>5.9480950830348416</v>
      </c>
      <c r="W676" s="63">
        <f>IF(V676&lt;=0,'1º Perfil de consumo'!$N$16/V676,'1º Perfil de consumo'!$N$16*V676)</f>
        <v>7.4744581069882265</v>
      </c>
      <c r="X676" s="64">
        <f t="shared" si="2"/>
        <v>7.4744581069882265</v>
      </c>
      <c r="Y676" s="65">
        <f t="shared" si="3"/>
        <v>89.638605288801486</v>
      </c>
      <c r="Z676" s="62">
        <f>S676*'1º Perfil de consumo'!$N$9/'2º Calculadora de Banda (beta)'!Y676</f>
        <v>5650.690328883099</v>
      </c>
      <c r="AA676" s="66">
        <f>Z676/'1º Perfil de consumo'!$N$9</f>
        <v>7.4744581069882265</v>
      </c>
    </row>
    <row r="677" spans="1:2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62">
        <v>671</v>
      </c>
      <c r="T677" s="63">
        <f>IF('1º Perfil de consumo'!$N$23=0,0,((IF(S677&lt;'1º Perfil de consumo'!$N$23,(-('1º Perfil de consumo'!$N$23/S677)),S677/'1º Perfil de consumo'!$N$23))))</f>
        <v>165.18267665255615</v>
      </c>
      <c r="U677" s="63">
        <f t="shared" si="0"/>
        <v>4.955480299576684</v>
      </c>
      <c r="V677" s="63">
        <f t="shared" si="1"/>
        <v>5.955480299576684</v>
      </c>
      <c r="W677" s="63">
        <f>IF(V677&lt;=0,'1º Perfil de consumo'!$N$16/V677,'1º Perfil de consumo'!$N$16*V677)</f>
        <v>7.4837384716902768</v>
      </c>
      <c r="X677" s="64">
        <f t="shared" si="2"/>
        <v>7.4837384716902768</v>
      </c>
      <c r="Y677" s="65">
        <f t="shared" si="3"/>
        <v>89.661070137375873</v>
      </c>
      <c r="Z677" s="62">
        <f>S677*'1º Perfil de consumo'!$N$9/'2º Calculadora de Banda (beta)'!Y677</f>
        <v>5657.7062845978489</v>
      </c>
      <c r="AA677" s="66">
        <f>Z677/'1º Perfil de consumo'!$N$9</f>
        <v>7.483738471690276</v>
      </c>
    </row>
    <row r="678" spans="1:27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62">
        <v>672</v>
      </c>
      <c r="T678" s="63">
        <f>IF('1º Perfil de consumo'!$N$23=0,0,((IF(S678&lt;'1º Perfil de consumo'!$N$23,(-('1º Perfil de consumo'!$N$23/S678)),S678/'1º Perfil de consumo'!$N$23))))</f>
        <v>165.42885053728426</v>
      </c>
      <c r="U678" s="63">
        <f t="shared" si="0"/>
        <v>4.9628655161185273</v>
      </c>
      <c r="V678" s="63">
        <f t="shared" si="1"/>
        <v>5.9628655161185273</v>
      </c>
      <c r="W678" s="63">
        <f>IF(V678&lt;=0,'1º Perfil de consumo'!$N$16/V678,'1º Perfil de consumo'!$N$16*V678)</f>
        <v>7.4930188363923289</v>
      </c>
      <c r="X678" s="64">
        <f t="shared" si="2"/>
        <v>7.4930188363923289</v>
      </c>
      <c r="Y678" s="65">
        <f t="shared" si="3"/>
        <v>89.683479338956062</v>
      </c>
      <c r="Z678" s="62">
        <f>S678*'1º Perfil de consumo'!$N$9/'2º Calculadora de Banda (beta)'!Y678</f>
        <v>5664.7222403126007</v>
      </c>
      <c r="AA678" s="66">
        <f>Z678/'1º Perfil de consumo'!$N$9</f>
        <v>7.4930188363923289</v>
      </c>
    </row>
    <row r="679" spans="1:27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62">
        <v>673</v>
      </c>
      <c r="T679" s="63">
        <f>IF('1º Perfil de consumo'!$N$23=0,0,((IF(S679&lt;'1º Perfil de consumo'!$N$23,(-('1º Perfil de consumo'!$N$23/S679)),S679/'1º Perfil de consumo'!$N$23))))</f>
        <v>165.67502442201237</v>
      </c>
      <c r="U679" s="63">
        <f t="shared" si="0"/>
        <v>4.9702507326603707</v>
      </c>
      <c r="V679" s="63">
        <f t="shared" si="1"/>
        <v>5.9702507326603707</v>
      </c>
      <c r="W679" s="63">
        <f>IF(V679&lt;=0,'1º Perfil de consumo'!$N$16/V679,'1º Perfil de consumo'!$N$16*V679)</f>
        <v>7.5022992010943801</v>
      </c>
      <c r="X679" s="64">
        <f t="shared" si="2"/>
        <v>7.5022992010943801</v>
      </c>
      <c r="Y679" s="65">
        <f t="shared" si="3"/>
        <v>89.705833100048551</v>
      </c>
      <c r="Z679" s="62">
        <f>S679*'1º Perfil de consumo'!$N$9/'2º Calculadora de Banda (beta)'!Y679</f>
        <v>5671.7381960273506</v>
      </c>
      <c r="AA679" s="66">
        <f>Z679/'1º Perfil de consumo'!$N$9</f>
        <v>7.5022992010943792</v>
      </c>
    </row>
    <row r="680" spans="1:27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62">
        <v>674</v>
      </c>
      <c r="T680" s="63">
        <f>IF('1º Perfil de consumo'!$N$23=0,0,((IF(S680&lt;'1º Perfil de consumo'!$N$23,(-('1º Perfil de consumo'!$N$23/S680)),S680/'1º Perfil de consumo'!$N$23))))</f>
        <v>165.92119830674045</v>
      </c>
      <c r="U680" s="63">
        <f t="shared" si="0"/>
        <v>4.9776359492022131</v>
      </c>
      <c r="V680" s="63">
        <f t="shared" si="1"/>
        <v>5.9776359492022131</v>
      </c>
      <c r="W680" s="63">
        <f>IF(V680&lt;=0,'1º Perfil de consumo'!$N$16/V680,'1º Perfil de consumo'!$N$16*V680)</f>
        <v>7.5115795657964313</v>
      </c>
      <c r="X680" s="64">
        <f t="shared" si="2"/>
        <v>7.5115795657964313</v>
      </c>
      <c r="Y680" s="65">
        <f t="shared" si="3"/>
        <v>89.728131626139231</v>
      </c>
      <c r="Z680" s="62">
        <f>S680*'1º Perfil de consumo'!$N$9/'2º Calculadora de Banda (beta)'!Y680</f>
        <v>5678.7541517421023</v>
      </c>
      <c r="AA680" s="66">
        <f>Z680/'1º Perfil de consumo'!$N$9</f>
        <v>7.5115795657964313</v>
      </c>
    </row>
    <row r="681" spans="1:27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62">
        <v>675</v>
      </c>
      <c r="T681" s="63">
        <f>IF('1º Perfil de consumo'!$N$23=0,0,((IF(S681&lt;'1º Perfil de consumo'!$N$23,(-('1º Perfil de consumo'!$N$23/S681)),S681/'1º Perfil de consumo'!$N$23))))</f>
        <v>166.16737219146856</v>
      </c>
      <c r="U681" s="63">
        <f t="shared" si="0"/>
        <v>4.9850211657440564</v>
      </c>
      <c r="V681" s="63">
        <f t="shared" si="1"/>
        <v>5.9850211657440564</v>
      </c>
      <c r="W681" s="63">
        <f>IF(V681&lt;=0,'1º Perfil de consumo'!$N$16/V681,'1º Perfil de consumo'!$N$16*V681)</f>
        <v>7.5208599304984833</v>
      </c>
      <c r="X681" s="64">
        <f t="shared" si="2"/>
        <v>7.5208599304984833</v>
      </c>
      <c r="Y681" s="65">
        <f t="shared" si="3"/>
        <v>89.750375121699804</v>
      </c>
      <c r="Z681" s="62">
        <f>S681*'1º Perfil de consumo'!$N$9/'2º Calculadora de Banda (beta)'!Y681</f>
        <v>5685.7701074568531</v>
      </c>
      <c r="AA681" s="66">
        <f>Z681/'1º Perfil de consumo'!$N$9</f>
        <v>7.5208599304984833</v>
      </c>
    </row>
    <row r="682" spans="1:27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62">
        <v>676</v>
      </c>
      <c r="T682" s="63">
        <f>IF('1º Perfil de consumo'!$N$23=0,0,((IF(S682&lt;'1º Perfil de consumo'!$N$23,(-('1º Perfil de consumo'!$N$23/S682)),S682/'1º Perfil de consumo'!$N$23))))</f>
        <v>166.41354607619667</v>
      </c>
      <c r="U682" s="63">
        <f t="shared" si="0"/>
        <v>4.9924063822858997</v>
      </c>
      <c r="V682" s="63">
        <f t="shared" si="1"/>
        <v>5.9924063822858997</v>
      </c>
      <c r="W682" s="63">
        <f>IF(V682&lt;=0,'1º Perfil de consumo'!$N$16/V682,'1º Perfil de consumo'!$N$16*V682)</f>
        <v>7.5301402952005345</v>
      </c>
      <c r="X682" s="64">
        <f t="shared" si="2"/>
        <v>7.5301402952005345</v>
      </c>
      <c r="Y682" s="65">
        <f t="shared" si="3"/>
        <v>89.772563790193971</v>
      </c>
      <c r="Z682" s="62">
        <f>S682*'1º Perfil de consumo'!$N$9/'2º Calculadora de Banda (beta)'!Y682</f>
        <v>5692.7860631716039</v>
      </c>
      <c r="AA682" s="66">
        <f>Z682/'1º Perfil de consumo'!$N$9</f>
        <v>7.5301402952005345</v>
      </c>
    </row>
    <row r="683" spans="1:27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62">
        <v>677</v>
      </c>
      <c r="T683" s="63">
        <f>IF('1º Perfil de consumo'!$N$23=0,0,((IF(S683&lt;'1º Perfil de consumo'!$N$23,(-('1º Perfil de consumo'!$N$23/S683)),S683/'1º Perfil de consumo'!$N$23))))</f>
        <v>166.65971996092478</v>
      </c>
      <c r="U683" s="63">
        <f t="shared" si="0"/>
        <v>4.999791598827743</v>
      </c>
      <c r="V683" s="63">
        <f t="shared" si="1"/>
        <v>5.999791598827743</v>
      </c>
      <c r="W683" s="63">
        <f>IF(V683&lt;=0,'1º Perfil de consumo'!$N$16/V683,'1º Perfil de consumo'!$N$16*V683)</f>
        <v>7.5394206599025866</v>
      </c>
      <c r="X683" s="64">
        <f t="shared" si="2"/>
        <v>7.5394206599025866</v>
      </c>
      <c r="Y683" s="65">
        <f t="shared" si="3"/>
        <v>89.794697834083607</v>
      </c>
      <c r="Z683" s="62">
        <f>S683*'1º Perfil de consumo'!$N$9/'2º Calculadora de Banda (beta)'!Y683</f>
        <v>5699.8020188863557</v>
      </c>
      <c r="AA683" s="66">
        <f>Z683/'1º Perfil de consumo'!$N$9</f>
        <v>7.5394206599025866</v>
      </c>
    </row>
    <row r="684" spans="1:27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62">
        <v>678</v>
      </c>
      <c r="T684" s="63">
        <f>IF('1º Perfil de consumo'!$N$23=0,0,((IF(S684&lt;'1º Perfil de consumo'!$N$23,(-('1º Perfil de consumo'!$N$23/S684)),S684/'1º Perfil de consumo'!$N$23))))</f>
        <v>166.90589384565286</v>
      </c>
      <c r="U684" s="63">
        <f t="shared" si="0"/>
        <v>5.0071768153695855</v>
      </c>
      <c r="V684" s="63">
        <f t="shared" si="1"/>
        <v>6.0071768153695855</v>
      </c>
      <c r="W684" s="63">
        <f>IF(V684&lt;=0,'1º Perfil de consumo'!$N$16/V684,'1º Perfil de consumo'!$N$16*V684)</f>
        <v>7.5487010246046369</v>
      </c>
      <c r="X684" s="64">
        <f t="shared" si="2"/>
        <v>7.5487010246046369</v>
      </c>
      <c r="Y684" s="65">
        <f t="shared" si="3"/>
        <v>89.816777454835048</v>
      </c>
      <c r="Z684" s="62">
        <f>S684*'1º Perfil de consumo'!$N$9/'2º Calculadora de Banda (beta)'!Y684</f>
        <v>5706.8179746011056</v>
      </c>
      <c r="AA684" s="66">
        <f>Z684/'1º Perfil de consumo'!$N$9</f>
        <v>7.5487010246046369</v>
      </c>
    </row>
    <row r="685" spans="1:27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62">
        <v>679</v>
      </c>
      <c r="T685" s="63">
        <f>IF('1º Perfil de consumo'!$N$23=0,0,((IF(S685&lt;'1º Perfil de consumo'!$N$23,(-('1º Perfil de consumo'!$N$23/S685)),S685/'1º Perfil de consumo'!$N$23))))</f>
        <v>167.15206773038096</v>
      </c>
      <c r="U685" s="63">
        <f t="shared" si="0"/>
        <v>5.0145620319114288</v>
      </c>
      <c r="V685" s="63">
        <f t="shared" si="1"/>
        <v>6.0145620319114288</v>
      </c>
      <c r="W685" s="63">
        <f>IF(V685&lt;=0,'1º Perfil de consumo'!$N$16/V685,'1º Perfil de consumo'!$N$16*V685)</f>
        <v>7.5579813893066889</v>
      </c>
      <c r="X685" s="64">
        <f t="shared" si="2"/>
        <v>7.5579813893066889</v>
      </c>
      <c r="Y685" s="65">
        <f t="shared" si="3"/>
        <v>89.838802852925028</v>
      </c>
      <c r="Z685" s="62">
        <f>S685*'1º Perfil de consumo'!$N$9/'2º Calculadora de Banda (beta)'!Y685</f>
        <v>5713.8339303158564</v>
      </c>
      <c r="AA685" s="66">
        <f>Z685/'1º Perfil de consumo'!$N$9</f>
        <v>7.5579813893066881</v>
      </c>
    </row>
    <row r="686" spans="1:27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62">
        <v>680</v>
      </c>
      <c r="T686" s="63">
        <f>IF('1º Perfil de consumo'!$N$23=0,0,((IF(S686&lt;'1º Perfil de consumo'!$N$23,(-('1º Perfil de consumo'!$N$23/S686)),S686/'1º Perfil de consumo'!$N$23))))</f>
        <v>167.39824161510907</v>
      </c>
      <c r="U686" s="63">
        <f t="shared" si="0"/>
        <v>5.0219472484532721</v>
      </c>
      <c r="V686" s="63">
        <f t="shared" si="1"/>
        <v>6.0219472484532721</v>
      </c>
      <c r="W686" s="63">
        <f>IF(V686&lt;=0,'1º Perfil de consumo'!$N$16/V686,'1º Perfil de consumo'!$N$16*V686)</f>
        <v>7.567261754008741</v>
      </c>
      <c r="X686" s="64">
        <f t="shared" si="2"/>
        <v>7.567261754008741</v>
      </c>
      <c r="Y686" s="65">
        <f t="shared" si="3"/>
        <v>89.860774227846875</v>
      </c>
      <c r="Z686" s="62">
        <f>S686*'1º Perfil de consumo'!$N$9/'2º Calculadora de Banda (beta)'!Y686</f>
        <v>5720.8498860306081</v>
      </c>
      <c r="AA686" s="66">
        <f>Z686/'1º Perfil de consumo'!$N$9</f>
        <v>7.567261754008741</v>
      </c>
    </row>
    <row r="687" spans="1:2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62">
        <v>681</v>
      </c>
      <c r="T687" s="63">
        <f>IF('1º Perfil de consumo'!$N$23=0,0,((IF(S687&lt;'1º Perfil de consumo'!$N$23,(-('1º Perfil de consumo'!$N$23/S687)),S687/'1º Perfil de consumo'!$N$23))))</f>
        <v>167.64441549983718</v>
      </c>
      <c r="U687" s="63">
        <f t="shared" si="0"/>
        <v>5.0293324649951154</v>
      </c>
      <c r="V687" s="63">
        <f t="shared" si="1"/>
        <v>6.0293324649951154</v>
      </c>
      <c r="W687" s="63">
        <f>IF(V687&lt;=0,'1º Perfil de consumo'!$N$16/V687,'1º Perfil de consumo'!$N$16*V687)</f>
        <v>7.5765421187107922</v>
      </c>
      <c r="X687" s="64">
        <f t="shared" si="2"/>
        <v>7.5765421187107922</v>
      </c>
      <c r="Y687" s="65">
        <f t="shared" si="3"/>
        <v>89.882691778116509</v>
      </c>
      <c r="Z687" s="62">
        <f>S687*'1º Perfil de consumo'!$N$9/'2º Calculadora de Banda (beta)'!Y687</f>
        <v>5727.8658417453589</v>
      </c>
      <c r="AA687" s="66">
        <f>Z687/'1º Perfil de consumo'!$N$9</f>
        <v>7.5765421187107922</v>
      </c>
    </row>
    <row r="688" spans="1:27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62">
        <v>682</v>
      </c>
      <c r="T688" s="63">
        <f>IF('1º Perfil de consumo'!$N$23=0,0,((IF(S688&lt;'1º Perfil de consumo'!$N$23,(-('1º Perfil de consumo'!$N$23/S688)),S688/'1º Perfil de consumo'!$N$23))))</f>
        <v>167.89058938456526</v>
      </c>
      <c r="U688" s="63">
        <f t="shared" si="0"/>
        <v>5.0367176815369579</v>
      </c>
      <c r="V688" s="63">
        <f t="shared" si="1"/>
        <v>6.0367176815369579</v>
      </c>
      <c r="W688" s="63">
        <f>IF(V688&lt;=0,'1º Perfil de consumo'!$N$16/V688,'1º Perfil de consumo'!$N$16*V688)</f>
        <v>7.5858224834128434</v>
      </c>
      <c r="X688" s="64">
        <f t="shared" si="2"/>
        <v>7.5858224834128434</v>
      </c>
      <c r="Y688" s="65">
        <f t="shared" si="3"/>
        <v>89.904555701278397</v>
      </c>
      <c r="Z688" s="62">
        <f>S688*'1º Perfil de consumo'!$N$9/'2º Calculadora de Banda (beta)'!Y688</f>
        <v>5734.8817974601097</v>
      </c>
      <c r="AA688" s="66">
        <f>Z688/'1º Perfil de consumo'!$N$9</f>
        <v>7.5858224834128434</v>
      </c>
    </row>
    <row r="689" spans="1:27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62">
        <v>683</v>
      </c>
      <c r="T689" s="63">
        <f>IF('1º Perfil de consumo'!$N$23=0,0,((IF(S689&lt;'1º Perfil de consumo'!$N$23,(-('1º Perfil de consumo'!$N$23/S689)),S689/'1º Perfil de consumo'!$N$23))))</f>
        <v>168.13676326929337</v>
      </c>
      <c r="U689" s="63">
        <f t="shared" si="0"/>
        <v>5.0441028980788012</v>
      </c>
      <c r="V689" s="63">
        <f t="shared" si="1"/>
        <v>6.0441028980788012</v>
      </c>
      <c r="W689" s="63">
        <f>IF(V689&lt;=0,'1º Perfil de consumo'!$N$16/V689,'1º Perfil de consumo'!$N$16*V689)</f>
        <v>7.5951028481148954</v>
      </c>
      <c r="X689" s="64">
        <f t="shared" si="2"/>
        <v>7.5951028481148954</v>
      </c>
      <c r="Y689" s="65">
        <f t="shared" si="3"/>
        <v>89.926366193911463</v>
      </c>
      <c r="Z689" s="62">
        <f>S689*'1º Perfil de consumo'!$N$9/'2º Calculadora de Banda (beta)'!Y689</f>
        <v>5741.8977531748606</v>
      </c>
      <c r="AA689" s="66">
        <f>Z689/'1º Perfil de consumo'!$N$9</f>
        <v>7.5951028481148946</v>
      </c>
    </row>
    <row r="690" spans="1:27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62">
        <v>684</v>
      </c>
      <c r="T690" s="63">
        <f>IF('1º Perfil de consumo'!$N$23=0,0,((IF(S690&lt;'1º Perfil de consumo'!$N$23,(-('1º Perfil de consumo'!$N$23/S690)),S690/'1º Perfil de consumo'!$N$23))))</f>
        <v>168.38293715402148</v>
      </c>
      <c r="U690" s="63">
        <f t="shared" si="0"/>
        <v>5.0514881146206445</v>
      </c>
      <c r="V690" s="63">
        <f t="shared" si="1"/>
        <v>6.0514881146206445</v>
      </c>
      <c r="W690" s="63">
        <f>IF(V690&lt;=0,'1º Perfil de consumo'!$N$16/V690,'1º Perfil de consumo'!$N$16*V690)</f>
        <v>7.6043832128169466</v>
      </c>
      <c r="X690" s="64">
        <f t="shared" si="2"/>
        <v>7.6043832128169466</v>
      </c>
      <c r="Y690" s="65">
        <f t="shared" si="3"/>
        <v>89.94812345163507</v>
      </c>
      <c r="Z690" s="62">
        <f>S690*'1º Perfil de consumo'!$N$9/'2º Calculadora de Banda (beta)'!Y690</f>
        <v>5748.9137088896114</v>
      </c>
      <c r="AA690" s="66">
        <f>Z690/'1º Perfil de consumo'!$N$9</f>
        <v>7.6043832128169466</v>
      </c>
    </row>
    <row r="691" spans="1:27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62">
        <v>685</v>
      </c>
      <c r="T691" s="63">
        <f>IF('1º Perfil de consumo'!$N$23=0,0,((IF(S691&lt;'1º Perfil de consumo'!$N$23,(-('1º Perfil de consumo'!$N$23/S691)),S691/'1º Perfil de consumo'!$N$23))))</f>
        <v>168.62911103874958</v>
      </c>
      <c r="U691" s="63">
        <f t="shared" si="0"/>
        <v>5.0588733311624869</v>
      </c>
      <c r="V691" s="63">
        <f t="shared" si="1"/>
        <v>6.0588733311624869</v>
      </c>
      <c r="W691" s="63">
        <f>IF(V691&lt;=0,'1º Perfil de consumo'!$N$16/V691,'1º Perfil de consumo'!$N$16*V691)</f>
        <v>7.6136635775189978</v>
      </c>
      <c r="X691" s="64">
        <f t="shared" si="2"/>
        <v>7.6136635775189978</v>
      </c>
      <c r="Y691" s="65">
        <f t="shared" si="3"/>
        <v>89.969827669114764</v>
      </c>
      <c r="Z691" s="62">
        <f>S691*'1º Perfil de consumo'!$N$9/'2º Calculadora de Banda (beta)'!Y691</f>
        <v>5755.9296646043622</v>
      </c>
      <c r="AA691" s="66">
        <f>Z691/'1º Perfil de consumo'!$N$9</f>
        <v>7.6136635775189978</v>
      </c>
    </row>
    <row r="692" spans="1:27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62">
        <v>686</v>
      </c>
      <c r="T692" s="63">
        <f>IF('1º Perfil de consumo'!$N$23=0,0,((IF(S692&lt;'1º Perfil de consumo'!$N$23,(-('1º Perfil de consumo'!$N$23/S692)),S692/'1º Perfil de consumo'!$N$23))))</f>
        <v>168.87528492347769</v>
      </c>
      <c r="U692" s="63">
        <f t="shared" si="0"/>
        <v>5.0662585477043303</v>
      </c>
      <c r="V692" s="63">
        <f t="shared" si="1"/>
        <v>6.0662585477043303</v>
      </c>
      <c r="W692" s="63">
        <f>IF(V692&lt;=0,'1º Perfil de consumo'!$N$16/V692,'1º Perfil de consumo'!$N$16*V692)</f>
        <v>7.622943942221049</v>
      </c>
      <c r="X692" s="64">
        <f t="shared" si="2"/>
        <v>7.622943942221049</v>
      </c>
      <c r="Y692" s="65">
        <f t="shared" si="3"/>
        <v>89.991479040068143</v>
      </c>
      <c r="Z692" s="62">
        <f>S692*'1º Perfil de consumo'!$N$9/'2º Calculadora de Banda (beta)'!Y692</f>
        <v>5762.9456203191139</v>
      </c>
      <c r="AA692" s="66">
        <f>Z692/'1º Perfil de consumo'!$N$9</f>
        <v>7.6229439422210499</v>
      </c>
    </row>
    <row r="693" spans="1:27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62">
        <v>687</v>
      </c>
      <c r="T693" s="63">
        <f>IF('1º Perfil de consumo'!$N$23=0,0,((IF(S693&lt;'1º Perfil de consumo'!$N$23,(-('1º Perfil de consumo'!$N$23/S693)),S693/'1º Perfil de consumo'!$N$23))))</f>
        <v>169.12145880820577</v>
      </c>
      <c r="U693" s="63">
        <f t="shared" si="0"/>
        <v>5.0736437642461727</v>
      </c>
      <c r="V693" s="63">
        <f t="shared" si="1"/>
        <v>6.0736437642461727</v>
      </c>
      <c r="W693" s="63">
        <f>IF(V693&lt;=0,'1º Perfil de consumo'!$N$16/V693,'1º Perfil de consumo'!$N$16*V693)</f>
        <v>7.6322243069231002</v>
      </c>
      <c r="X693" s="64">
        <f t="shared" si="2"/>
        <v>7.6322243069231002</v>
      </c>
      <c r="Y693" s="65">
        <f t="shared" si="3"/>
        <v>90.013077757270636</v>
      </c>
      <c r="Z693" s="62">
        <f>S693*'1º Perfil de consumo'!$N$9/'2º Calculadora de Banda (beta)'!Y693</f>
        <v>5769.9615760338638</v>
      </c>
      <c r="AA693" s="66">
        <f>Z693/'1º Perfil de consumo'!$N$9</f>
        <v>7.6322243069231002</v>
      </c>
    </row>
    <row r="694" spans="1:27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62">
        <v>688</v>
      </c>
      <c r="T694" s="63">
        <f>IF('1º Perfil de consumo'!$N$23=0,0,((IF(S694&lt;'1º Perfil de consumo'!$N$23,(-('1º Perfil de consumo'!$N$23/S694)),S694/'1º Perfil de consumo'!$N$23))))</f>
        <v>169.36763269293388</v>
      </c>
      <c r="U694" s="63">
        <f t="shared" si="0"/>
        <v>5.081028980788016</v>
      </c>
      <c r="V694" s="63">
        <f t="shared" si="1"/>
        <v>6.081028980788016</v>
      </c>
      <c r="W694" s="63">
        <f>IF(V694&lt;=0,'1º Perfil de consumo'!$N$16/V694,'1º Perfil de consumo'!$N$16*V694)</f>
        <v>7.6415046716251522</v>
      </c>
      <c r="X694" s="64">
        <f t="shared" si="2"/>
        <v>7.6415046716251522</v>
      </c>
      <c r="Y694" s="65">
        <f t="shared" si="3"/>
        <v>90.034624012561139</v>
      </c>
      <c r="Z694" s="62">
        <f>S694*'1º Perfil de consumo'!$N$9/'2º Calculadora de Banda (beta)'!Y694</f>
        <v>5776.9775317486146</v>
      </c>
      <c r="AA694" s="66">
        <f>Z694/'1º Perfil de consumo'!$N$9</f>
        <v>7.6415046716251513</v>
      </c>
    </row>
    <row r="695" spans="1:27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62">
        <v>689</v>
      </c>
      <c r="T695" s="63">
        <f>IF('1º Perfil de consumo'!$N$23=0,0,((IF(S695&lt;'1º Perfil de consumo'!$N$23,(-('1º Perfil de consumo'!$N$23/S695)),S695/'1º Perfil de consumo'!$N$23))))</f>
        <v>169.61380657766199</v>
      </c>
      <c r="U695" s="63">
        <f t="shared" si="0"/>
        <v>5.0884141973298593</v>
      </c>
      <c r="V695" s="63">
        <f t="shared" si="1"/>
        <v>6.0884141973298593</v>
      </c>
      <c r="W695" s="63">
        <f>IF(V695&lt;=0,'1º Perfil de consumo'!$N$16/V695,'1º Perfil de consumo'!$N$16*V695)</f>
        <v>7.6507850363272034</v>
      </c>
      <c r="X695" s="64">
        <f t="shared" si="2"/>
        <v>7.6507850363272034</v>
      </c>
      <c r="Y695" s="65">
        <f t="shared" si="3"/>
        <v>90.056117996847789</v>
      </c>
      <c r="Z695" s="62">
        <f>S695*'1º Perfil de consumo'!$N$9/'2º Calculadora de Banda (beta)'!Y695</f>
        <v>5783.9934874633655</v>
      </c>
      <c r="AA695" s="66">
        <f>Z695/'1º Perfil de consumo'!$N$9</f>
        <v>7.6507850363272034</v>
      </c>
    </row>
    <row r="696" spans="1:27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62">
        <v>690</v>
      </c>
      <c r="T696" s="63">
        <f>IF('1º Perfil de consumo'!$N$23=0,0,((IF(S696&lt;'1º Perfil de consumo'!$N$23,(-('1º Perfil de consumo'!$N$23/S696)),S696/'1º Perfil de consumo'!$N$23))))</f>
        <v>169.8599804623901</v>
      </c>
      <c r="U696" s="63">
        <f t="shared" si="0"/>
        <v>5.0957994138717027</v>
      </c>
      <c r="V696" s="63">
        <f t="shared" si="1"/>
        <v>6.0957994138717027</v>
      </c>
      <c r="W696" s="63">
        <f>IF(V696&lt;=0,'1º Perfil de consumo'!$N$16/V696,'1º Perfil de consumo'!$N$16*V696)</f>
        <v>7.6600654010292555</v>
      </c>
      <c r="X696" s="64">
        <f t="shared" si="2"/>
        <v>7.6600654010292555</v>
      </c>
      <c r="Y696" s="65">
        <f t="shared" si="3"/>
        <v>90.077559900113542</v>
      </c>
      <c r="Z696" s="62">
        <f>S696*'1º Perfil de consumo'!$N$9/'2º Calculadora de Banda (beta)'!Y696</f>
        <v>5791.0094431781172</v>
      </c>
      <c r="AA696" s="66">
        <f>Z696/'1º Perfil de consumo'!$N$9</f>
        <v>7.6600654010292555</v>
      </c>
    </row>
    <row r="697" spans="1:2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62">
        <v>691</v>
      </c>
      <c r="T697" s="63">
        <f>IF('1º Perfil de consumo'!$N$23=0,0,((IF(S697&lt;'1º Perfil de consumo'!$N$23,(-('1º Perfil de consumo'!$N$23/S697)),S697/'1º Perfil de consumo'!$N$23))))</f>
        <v>170.10615434711818</v>
      </c>
      <c r="U697" s="63">
        <f t="shared" si="0"/>
        <v>5.1031846304135451</v>
      </c>
      <c r="V697" s="63">
        <f t="shared" si="1"/>
        <v>6.1031846304135451</v>
      </c>
      <c r="W697" s="63">
        <f>IF(V697&lt;=0,'1º Perfil de consumo'!$N$16/V697,'1º Perfil de consumo'!$N$16*V697)</f>
        <v>7.6693457657313058</v>
      </c>
      <c r="X697" s="64">
        <f t="shared" si="2"/>
        <v>7.6693457657313058</v>
      </c>
      <c r="Y697" s="65">
        <f t="shared" si="3"/>
        <v>90.098949911421826</v>
      </c>
      <c r="Z697" s="62">
        <f>S697*'1º Perfil de consumo'!$N$9/'2º Calculadora de Banda (beta)'!Y697</f>
        <v>5798.0253988928671</v>
      </c>
      <c r="AA697" s="66">
        <f>Z697/'1º Perfil de consumo'!$N$9</f>
        <v>7.6693457657313058</v>
      </c>
    </row>
    <row r="698" spans="1:27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62">
        <v>692</v>
      </c>
      <c r="T698" s="63">
        <f>IF('1º Perfil de consumo'!$N$23=0,0,((IF(S698&lt;'1º Perfil de consumo'!$N$23,(-('1º Perfil de consumo'!$N$23/S698)),S698/'1º Perfil de consumo'!$N$23))))</f>
        <v>170.35232823184629</v>
      </c>
      <c r="U698" s="63">
        <f t="shared" si="0"/>
        <v>5.1105698469553884</v>
      </c>
      <c r="V698" s="63">
        <f t="shared" si="1"/>
        <v>6.1105698469553884</v>
      </c>
      <c r="W698" s="63">
        <f>IF(V698&lt;=0,'1º Perfil de consumo'!$N$16/V698,'1º Perfil de consumo'!$N$16*V698)</f>
        <v>7.6786261304333578</v>
      </c>
      <c r="X698" s="64">
        <f t="shared" si="2"/>
        <v>7.6786261304333578</v>
      </c>
      <c r="Y698" s="65">
        <f t="shared" si="3"/>
        <v>90.120288218921999</v>
      </c>
      <c r="Z698" s="62">
        <f>S698*'1º Perfil de consumo'!$N$9/'2º Calculadora de Banda (beta)'!Y698</f>
        <v>5805.0413546076188</v>
      </c>
      <c r="AA698" s="66">
        <f>Z698/'1º Perfil de consumo'!$N$9</f>
        <v>7.6786261304333578</v>
      </c>
    </row>
    <row r="699" spans="1:27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62">
        <v>693</v>
      </c>
      <c r="T699" s="63">
        <f>IF('1º Perfil de consumo'!$N$23=0,0,((IF(S699&lt;'1º Perfil de consumo'!$N$23,(-('1º Perfil de consumo'!$N$23/S699)),S699/'1º Perfil de consumo'!$N$23))))</f>
        <v>170.59850211657439</v>
      </c>
      <c r="U699" s="63">
        <f t="shared" si="0"/>
        <v>5.1179550634972317</v>
      </c>
      <c r="V699" s="63">
        <f t="shared" si="1"/>
        <v>6.1179550634972317</v>
      </c>
      <c r="W699" s="63">
        <f>IF(V699&lt;=0,'1º Perfil de consumo'!$N$16/V699,'1º Perfil de consumo'!$N$16*V699)</f>
        <v>7.6879064951354099</v>
      </c>
      <c r="X699" s="64">
        <f t="shared" si="2"/>
        <v>7.6879064951354099</v>
      </c>
      <c r="Y699" s="65">
        <f t="shared" si="3"/>
        <v>90.141575009855003</v>
      </c>
      <c r="Z699" s="62">
        <f>S699*'1º Perfil de consumo'!$N$9/'2º Calculadora de Banda (beta)'!Y699</f>
        <v>5812.0573103223696</v>
      </c>
      <c r="AA699" s="66">
        <f>Z699/'1º Perfil de consumo'!$N$9</f>
        <v>7.6879064951354099</v>
      </c>
    </row>
    <row r="700" spans="1:27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62">
        <v>694</v>
      </c>
      <c r="T700" s="63">
        <f>IF('1º Perfil de consumo'!$N$23=0,0,((IF(S700&lt;'1º Perfil de consumo'!$N$23,(-('1º Perfil de consumo'!$N$23/S700)),S700/'1º Perfil de consumo'!$N$23))))</f>
        <v>170.8446760013025</v>
      </c>
      <c r="U700" s="63">
        <f t="shared" si="0"/>
        <v>5.125340280039075</v>
      </c>
      <c r="V700" s="63">
        <f t="shared" si="1"/>
        <v>6.125340280039075</v>
      </c>
      <c r="W700" s="63">
        <f>IF(V700&lt;=0,'1º Perfil de consumo'!$N$16/V700,'1º Perfil de consumo'!$N$16*V700)</f>
        <v>7.6971868598374611</v>
      </c>
      <c r="X700" s="64">
        <f t="shared" si="2"/>
        <v>7.6971868598374611</v>
      </c>
      <c r="Y700" s="65">
        <f t="shared" si="3"/>
        <v>90.162810470558711</v>
      </c>
      <c r="Z700" s="62">
        <f>S700*'1º Perfil de consumo'!$N$9/'2º Calculadora de Banda (beta)'!Y700</f>
        <v>5819.0732660371214</v>
      </c>
      <c r="AA700" s="66">
        <f>Z700/'1º Perfil de consumo'!$N$9</f>
        <v>7.697186859837462</v>
      </c>
    </row>
    <row r="701" spans="1:27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62">
        <v>695</v>
      </c>
      <c r="T701" s="63">
        <f>IF('1º Perfil de consumo'!$N$23=0,0,((IF(S701&lt;'1º Perfil de consumo'!$N$23,(-('1º Perfil de consumo'!$N$23/S701)),S701/'1º Perfil de consumo'!$N$23))))</f>
        <v>171.09084988603058</v>
      </c>
      <c r="U701" s="63">
        <f t="shared" si="0"/>
        <v>5.1327254965809175</v>
      </c>
      <c r="V701" s="63">
        <f t="shared" si="1"/>
        <v>6.1327254965809175</v>
      </c>
      <c r="W701" s="63">
        <f>IF(V701&lt;=0,'1º Perfil de consumo'!$N$16/V701,'1º Perfil de consumo'!$N$16*V701)</f>
        <v>7.7064672245395123</v>
      </c>
      <c r="X701" s="64">
        <f t="shared" si="2"/>
        <v>7.7064672245395123</v>
      </c>
      <c r="Y701" s="65">
        <f t="shared" si="3"/>
        <v>90.183994786473463</v>
      </c>
      <c r="Z701" s="62">
        <f>S701*'1º Perfil de consumo'!$N$9/'2º Calculadora de Banda (beta)'!Y701</f>
        <v>5826.0892217518713</v>
      </c>
      <c r="AA701" s="66">
        <f>Z701/'1º Perfil de consumo'!$N$9</f>
        <v>7.7064672245395123</v>
      </c>
    </row>
    <row r="702" spans="1:27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62">
        <v>696</v>
      </c>
      <c r="T702" s="63">
        <f>IF('1º Perfil de consumo'!$N$23=0,0,((IF(S702&lt;'1º Perfil de consumo'!$N$23,(-('1º Perfil de consumo'!$N$23/S702)),S702/'1º Perfil de consumo'!$N$23))))</f>
        <v>171.33702377075869</v>
      </c>
      <c r="U702" s="63">
        <f t="shared" si="0"/>
        <v>5.1401107131227608</v>
      </c>
      <c r="V702" s="63">
        <f t="shared" si="1"/>
        <v>6.1401107131227608</v>
      </c>
      <c r="W702" s="63">
        <f>IF(V702&lt;=0,'1º Perfil de consumo'!$N$16/V702,'1º Perfil de consumo'!$N$16*V702)</f>
        <v>7.7157475892415643</v>
      </c>
      <c r="X702" s="64">
        <f t="shared" si="2"/>
        <v>7.7157475892415643</v>
      </c>
      <c r="Y702" s="65">
        <f t="shared" si="3"/>
        <v>90.205128142147373</v>
      </c>
      <c r="Z702" s="62">
        <f>S702*'1º Perfil de consumo'!$N$9/'2º Calculadora de Banda (beta)'!Y702</f>
        <v>5833.105177466623</v>
      </c>
      <c r="AA702" s="66">
        <f>Z702/'1º Perfil de consumo'!$N$9</f>
        <v>7.7157475892415652</v>
      </c>
    </row>
    <row r="703" spans="1:27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62">
        <v>697</v>
      </c>
      <c r="T703" s="63">
        <f>IF('1º Perfil de consumo'!$N$23=0,0,((IF(S703&lt;'1º Perfil de consumo'!$N$23,(-('1º Perfil de consumo'!$N$23/S703)),S703/'1º Perfil de consumo'!$N$23))))</f>
        <v>171.5831976554868</v>
      </c>
      <c r="U703" s="63">
        <f t="shared" si="0"/>
        <v>5.1474959296646041</v>
      </c>
      <c r="V703" s="63">
        <f t="shared" si="1"/>
        <v>6.1474959296646041</v>
      </c>
      <c r="W703" s="63">
        <f>IF(V703&lt;=0,'1º Perfil de consumo'!$N$16/V703,'1º Perfil de consumo'!$N$16*V703)</f>
        <v>7.7250279539436155</v>
      </c>
      <c r="X703" s="64">
        <f t="shared" si="2"/>
        <v>7.7250279539436155</v>
      </c>
      <c r="Y703" s="65">
        <f t="shared" si="3"/>
        <v>90.226210721241799</v>
      </c>
      <c r="Z703" s="62">
        <f>S703*'1º Perfil de consumo'!$N$9/'2º Calculadora de Banda (beta)'!Y703</f>
        <v>5840.1211331813729</v>
      </c>
      <c r="AA703" s="66">
        <f>Z703/'1º Perfil de consumo'!$N$9</f>
        <v>7.7250279539436146</v>
      </c>
    </row>
    <row r="704" spans="1:27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62">
        <v>698</v>
      </c>
      <c r="T704" s="63">
        <f>IF('1º Perfil de consumo'!$N$23=0,0,((IF(S704&lt;'1º Perfil de consumo'!$N$23,(-('1º Perfil de consumo'!$N$23/S704)),S704/'1º Perfil de consumo'!$N$23))))</f>
        <v>171.82937154021491</v>
      </c>
      <c r="U704" s="63">
        <f t="shared" si="0"/>
        <v>5.1548811462064474</v>
      </c>
      <c r="V704" s="63">
        <f t="shared" si="1"/>
        <v>6.1548811462064474</v>
      </c>
      <c r="W704" s="63">
        <f>IF(V704&lt;=0,'1º Perfil de consumo'!$N$16/V704,'1º Perfil de consumo'!$N$16*V704)</f>
        <v>7.7343083186456676</v>
      </c>
      <c r="X704" s="64">
        <f t="shared" si="2"/>
        <v>7.7343083186456676</v>
      </c>
      <c r="Y704" s="65">
        <f t="shared" si="3"/>
        <v>90.247242706536525</v>
      </c>
      <c r="Z704" s="62">
        <f>S704*'1º Perfil de consumo'!$N$9/'2º Calculadora de Banda (beta)'!Y704</f>
        <v>5847.1370888961246</v>
      </c>
      <c r="AA704" s="66">
        <f>Z704/'1º Perfil de consumo'!$N$9</f>
        <v>7.7343083186456676</v>
      </c>
    </row>
    <row r="705" spans="1:27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62">
        <v>699</v>
      </c>
      <c r="T705" s="63">
        <f>IF('1º Perfil de consumo'!$N$23=0,0,((IF(S705&lt;'1º Perfil de consumo'!$N$23,(-('1º Perfil de consumo'!$N$23/S705)),S705/'1º Perfil de consumo'!$N$23))))</f>
        <v>172.07554542494299</v>
      </c>
      <c r="U705" s="63">
        <f t="shared" si="0"/>
        <v>5.1622663627482899</v>
      </c>
      <c r="V705" s="63">
        <f t="shared" si="1"/>
        <v>6.1622663627482899</v>
      </c>
      <c r="W705" s="63">
        <f>IF(V705&lt;=0,'1º Perfil de consumo'!$N$16/V705,'1º Perfil de consumo'!$N$16*V705)</f>
        <v>7.7435886833477179</v>
      </c>
      <c r="X705" s="64">
        <f t="shared" si="2"/>
        <v>7.7435886833477179</v>
      </c>
      <c r="Y705" s="65">
        <f t="shared" si="3"/>
        <v>90.268224279935211</v>
      </c>
      <c r="Z705" s="62">
        <f>S705*'1º Perfil de consumo'!$N$9/'2º Calculadora de Banda (beta)'!Y705</f>
        <v>5854.1530446108745</v>
      </c>
      <c r="AA705" s="66">
        <f>Z705/'1º Perfil de consumo'!$N$9</f>
        <v>7.7435886833477179</v>
      </c>
    </row>
    <row r="706" spans="1:27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62">
        <v>700</v>
      </c>
      <c r="T706" s="63">
        <f>IF('1º Perfil de consumo'!$N$23=0,0,((IF(S706&lt;'1º Perfil de consumo'!$N$23,(-('1º Perfil de consumo'!$N$23/S706)),S706/'1º Perfil de consumo'!$N$23))))</f>
        <v>172.3217193096711</v>
      </c>
      <c r="U706" s="63">
        <f t="shared" si="0"/>
        <v>5.1696515792901323</v>
      </c>
      <c r="V706" s="63">
        <f t="shared" si="1"/>
        <v>6.1696515792901323</v>
      </c>
      <c r="W706" s="63">
        <f>IF(V706&lt;=0,'1º Perfil de consumo'!$N$16/V706,'1º Perfil de consumo'!$N$16*V706)</f>
        <v>7.7528690480497691</v>
      </c>
      <c r="X706" s="64">
        <f t="shared" si="2"/>
        <v>7.7528690480497691</v>
      </c>
      <c r="Y706" s="65">
        <f t="shared" si="3"/>
        <v>90.28915562247046</v>
      </c>
      <c r="Z706" s="62">
        <f>S706*'1º Perfil de consumo'!$N$9/'2º Calculadora de Banda (beta)'!Y706</f>
        <v>5861.1690003256253</v>
      </c>
      <c r="AA706" s="66">
        <f>Z706/'1º Perfil de consumo'!$N$9</f>
        <v>7.7528690480497691</v>
      </c>
    </row>
    <row r="707" spans="1:2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62">
        <v>701</v>
      </c>
      <c r="T707" s="63">
        <f>IF('1º Perfil de consumo'!$N$23=0,0,((IF(S707&lt;'1º Perfil de consumo'!$N$23,(-('1º Perfil de consumo'!$N$23/S707)),S707/'1º Perfil de consumo'!$N$23))))</f>
        <v>172.5678931943992</v>
      </c>
      <c r="U707" s="63">
        <f t="shared" si="0"/>
        <v>5.1770367958319756</v>
      </c>
      <c r="V707" s="63">
        <f t="shared" si="1"/>
        <v>6.1770367958319756</v>
      </c>
      <c r="W707" s="63">
        <f>IF(V707&lt;=0,'1º Perfil de consumo'!$N$16/V707,'1º Perfil de consumo'!$N$16*V707)</f>
        <v>7.7621494127518202</v>
      </c>
      <c r="X707" s="64">
        <f t="shared" si="2"/>
        <v>7.7621494127518202</v>
      </c>
      <c r="Y707" s="65">
        <f t="shared" si="3"/>
        <v>90.310036914309151</v>
      </c>
      <c r="Z707" s="62">
        <f>S707*'1º Perfil de consumo'!$N$9/'2º Calculadora de Banda (beta)'!Y707</f>
        <v>5868.1849560403762</v>
      </c>
      <c r="AA707" s="66">
        <f>Z707/'1º Perfil de consumo'!$N$9</f>
        <v>7.7621494127518202</v>
      </c>
    </row>
    <row r="708" spans="1:27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62">
        <v>702</v>
      </c>
      <c r="T708" s="63">
        <f>IF('1º Perfil de consumo'!$N$23=0,0,((IF(S708&lt;'1º Perfil de consumo'!$N$23,(-('1º Perfil de consumo'!$N$23/S708)),S708/'1º Perfil de consumo'!$N$23))))</f>
        <v>172.81406707912731</v>
      </c>
      <c r="U708" s="63">
        <f t="shared" si="0"/>
        <v>5.1844220123738189</v>
      </c>
      <c r="V708" s="63">
        <f t="shared" si="1"/>
        <v>6.1844220123738189</v>
      </c>
      <c r="W708" s="63">
        <f>IF(V708&lt;=0,'1º Perfil de consumo'!$N$16/V708,'1º Perfil de consumo'!$N$16*V708)</f>
        <v>7.7714297774538723</v>
      </c>
      <c r="X708" s="64">
        <f t="shared" si="2"/>
        <v>7.7714297774538723</v>
      </c>
      <c r="Y708" s="65">
        <f t="shared" si="3"/>
        <v>90.330868334757568</v>
      </c>
      <c r="Z708" s="62">
        <f>S708*'1º Perfil de consumo'!$N$9/'2º Calculadora de Banda (beta)'!Y708</f>
        <v>5875.200911755127</v>
      </c>
      <c r="AA708" s="66">
        <f>Z708/'1º Perfil de consumo'!$N$9</f>
        <v>7.7714297774538714</v>
      </c>
    </row>
    <row r="709" spans="1:27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62">
        <v>703</v>
      </c>
      <c r="T709" s="63">
        <f>IF('1º Perfil de consumo'!$N$23=0,0,((IF(S709&lt;'1º Perfil de consumo'!$N$23,(-('1º Perfil de consumo'!$N$23/S709)),S709/'1º Perfil de consumo'!$N$23))))</f>
        <v>173.06024096385539</v>
      </c>
      <c r="U709" s="63">
        <f t="shared" si="0"/>
        <v>5.1918072289156614</v>
      </c>
      <c r="V709" s="63">
        <f t="shared" si="1"/>
        <v>6.1918072289156614</v>
      </c>
      <c r="W709" s="63">
        <f>IF(V709&lt;=0,'1º Perfil de consumo'!$N$16/V709,'1º Perfil de consumo'!$N$16*V709)</f>
        <v>7.7807101421559235</v>
      </c>
      <c r="X709" s="64">
        <f t="shared" si="2"/>
        <v>7.7807101421559235</v>
      </c>
      <c r="Y709" s="65">
        <f t="shared" si="3"/>
        <v>90.351650062266515</v>
      </c>
      <c r="Z709" s="62">
        <f>S709*'1º Perfil de consumo'!$N$9/'2º Calculadora de Banda (beta)'!Y709</f>
        <v>5882.2168674698787</v>
      </c>
      <c r="AA709" s="66">
        <f>Z709/'1º Perfil de consumo'!$N$9</f>
        <v>7.7807101421559244</v>
      </c>
    </row>
    <row r="710" spans="1:27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62">
        <v>704</v>
      </c>
      <c r="T710" s="63">
        <f>IF('1º Perfil de consumo'!$N$23=0,0,((IF(S710&lt;'1º Perfil de consumo'!$N$23,(-('1º Perfil de consumo'!$N$23/S710)),S710/'1º Perfil de consumo'!$N$23))))</f>
        <v>173.3064148485835</v>
      </c>
      <c r="U710" s="63">
        <f t="shared" si="0"/>
        <v>5.1991924454575047</v>
      </c>
      <c r="V710" s="63">
        <f t="shared" si="1"/>
        <v>6.1991924454575047</v>
      </c>
      <c r="W710" s="63">
        <f>IF(V710&lt;=0,'1º Perfil de consumo'!$N$16/V710,'1º Perfil de consumo'!$N$16*V710)</f>
        <v>7.7899905068579747</v>
      </c>
      <c r="X710" s="64">
        <f t="shared" si="2"/>
        <v>7.7899905068579747</v>
      </c>
      <c r="Y710" s="65">
        <f t="shared" si="3"/>
        <v>90.372382274436475</v>
      </c>
      <c r="Z710" s="62">
        <f>S710*'1º Perfil de consumo'!$N$9/'2º Calculadora de Banda (beta)'!Y710</f>
        <v>5889.2328231846286</v>
      </c>
      <c r="AA710" s="66">
        <f>Z710/'1º Perfil de consumo'!$N$9</f>
        <v>7.7899905068579747</v>
      </c>
    </row>
    <row r="711" spans="1:27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62">
        <v>705</v>
      </c>
      <c r="T711" s="63">
        <f>IF('1º Perfil de consumo'!$N$23=0,0,((IF(S711&lt;'1º Perfil de consumo'!$N$23,(-('1º Perfil de consumo'!$N$23/S711)),S711/'1º Perfil de consumo'!$N$23))))</f>
        <v>173.55258873331161</v>
      </c>
      <c r="U711" s="63">
        <f t="shared" si="0"/>
        <v>5.206577661999348</v>
      </c>
      <c r="V711" s="63">
        <f t="shared" si="1"/>
        <v>6.206577661999348</v>
      </c>
      <c r="W711" s="63">
        <f>IF(V711&lt;=0,'1º Perfil de consumo'!$N$16/V711,'1º Perfil de consumo'!$N$16*V711)</f>
        <v>7.7992708715600267</v>
      </c>
      <c r="X711" s="64">
        <f t="shared" si="2"/>
        <v>7.7992708715600267</v>
      </c>
      <c r="Y711" s="65">
        <f t="shared" si="3"/>
        <v>90.393065148022529</v>
      </c>
      <c r="Z711" s="62">
        <f>S711*'1º Perfil de consumo'!$N$9/'2º Calculadora de Banda (beta)'!Y711</f>
        <v>5896.2487788993803</v>
      </c>
      <c r="AA711" s="66">
        <f>Z711/'1º Perfil de consumo'!$N$9</f>
        <v>7.7992708715600267</v>
      </c>
    </row>
    <row r="712" spans="1:27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62">
        <v>706</v>
      </c>
      <c r="T712" s="63">
        <f>IF('1º Perfil de consumo'!$N$23=0,0,((IF(S712&lt;'1º Perfil de consumo'!$N$23,(-('1º Perfil de consumo'!$N$23/S712)),S712/'1º Perfil de consumo'!$N$23))))</f>
        <v>173.79876261803972</v>
      </c>
      <c r="U712" s="63">
        <f t="shared" si="0"/>
        <v>5.2139628785411913</v>
      </c>
      <c r="V712" s="63">
        <f t="shared" si="1"/>
        <v>6.2139628785411913</v>
      </c>
      <c r="W712" s="63">
        <f>IF(V712&lt;=0,'1º Perfil de consumo'!$N$16/V712,'1º Perfil de consumo'!$N$16*V712)</f>
        <v>7.8085512362620788</v>
      </c>
      <c r="X712" s="64">
        <f t="shared" si="2"/>
        <v>7.8085512362620788</v>
      </c>
      <c r="Y712" s="65">
        <f t="shared" si="3"/>
        <v>90.413698858939583</v>
      </c>
      <c r="Z712" s="62">
        <f>S712*'1º Perfil de consumo'!$N$9/'2º Calculadora de Banda (beta)'!Y712</f>
        <v>5903.2647346141321</v>
      </c>
      <c r="AA712" s="66">
        <f>Z712/'1º Perfil de consumo'!$N$9</f>
        <v>7.8085512362620797</v>
      </c>
    </row>
    <row r="713" spans="1:27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62">
        <v>707</v>
      </c>
      <c r="T713" s="63">
        <f>IF('1º Perfil de consumo'!$N$23=0,0,((IF(S713&lt;'1º Perfil de consumo'!$N$23,(-('1º Perfil de consumo'!$N$23/S713)),S713/'1º Perfil de consumo'!$N$23))))</f>
        <v>174.04493650276783</v>
      </c>
      <c r="U713" s="63">
        <f t="shared" si="0"/>
        <v>5.2213480950830347</v>
      </c>
      <c r="V713" s="63">
        <f t="shared" si="1"/>
        <v>6.2213480950830347</v>
      </c>
      <c r="W713" s="63">
        <f>IF(V713&lt;=0,'1º Perfil de consumo'!$N$16/V713,'1º Perfil de consumo'!$N$16*V713)</f>
        <v>7.81783160096413</v>
      </c>
      <c r="X713" s="64">
        <f t="shared" si="2"/>
        <v>7.81783160096413</v>
      </c>
      <c r="Y713" s="65">
        <f t="shared" si="3"/>
        <v>90.434283582267184</v>
      </c>
      <c r="Z713" s="62">
        <f>S713*'1º Perfil de consumo'!$N$9/'2º Calculadora de Banda (beta)'!Y713</f>
        <v>5910.280690328882</v>
      </c>
      <c r="AA713" s="66">
        <f>Z713/'1º Perfil de consumo'!$N$9</f>
        <v>7.81783160096413</v>
      </c>
    </row>
    <row r="714" spans="1:27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62">
        <v>708</v>
      </c>
      <c r="T714" s="63">
        <f>IF('1º Perfil de consumo'!$N$23=0,0,((IF(S714&lt;'1º Perfil de consumo'!$N$23,(-('1º Perfil de consumo'!$N$23/S714)),S714/'1º Perfil de consumo'!$N$23))))</f>
        <v>174.29111038749591</v>
      </c>
      <c r="U714" s="63">
        <f t="shared" si="0"/>
        <v>5.2287333116248771</v>
      </c>
      <c r="V714" s="63">
        <f t="shared" si="1"/>
        <v>6.2287333116248771</v>
      </c>
      <c r="W714" s="63">
        <f>IF(V714&lt;=0,'1º Perfil de consumo'!$N$16/V714,'1º Perfil de consumo'!$N$16*V714)</f>
        <v>7.8271119656661812</v>
      </c>
      <c r="X714" s="64">
        <f t="shared" si="2"/>
        <v>7.8271119656661812</v>
      </c>
      <c r="Y714" s="65">
        <f t="shared" si="3"/>
        <v>90.454819492254529</v>
      </c>
      <c r="Z714" s="62">
        <f>S714*'1º Perfil de consumo'!$N$9/'2º Calculadora de Banda (beta)'!Y714</f>
        <v>5917.2966460436337</v>
      </c>
      <c r="AA714" s="66">
        <f>Z714/'1º Perfil de consumo'!$N$9</f>
        <v>7.8271119656661821</v>
      </c>
    </row>
    <row r="715" spans="1:27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62">
        <v>709</v>
      </c>
      <c r="T715" s="63">
        <f>IF('1º Perfil de consumo'!$N$23=0,0,((IF(S715&lt;'1º Perfil de consumo'!$N$23,(-('1º Perfil de consumo'!$N$23/S715)),S715/'1º Perfil de consumo'!$N$23))))</f>
        <v>174.53728427222401</v>
      </c>
      <c r="U715" s="63">
        <f t="shared" si="0"/>
        <v>5.2361185281667204</v>
      </c>
      <c r="V715" s="63">
        <f t="shared" si="1"/>
        <v>6.2361185281667204</v>
      </c>
      <c r="W715" s="63">
        <f>IF(V715&lt;=0,'1º Perfil de consumo'!$N$16/V715,'1º Perfil de consumo'!$N$16*V715)</f>
        <v>7.8363923303682324</v>
      </c>
      <c r="X715" s="64">
        <f t="shared" si="2"/>
        <v>7.8363923303682324</v>
      </c>
      <c r="Y715" s="65">
        <f t="shared" si="3"/>
        <v>90.475306762325417</v>
      </c>
      <c r="Z715" s="62">
        <f>S715*'1º Perfil de consumo'!$N$9/'2º Calculadora de Banda (beta)'!Y715</f>
        <v>5924.3126017583836</v>
      </c>
      <c r="AA715" s="66">
        <f>Z715/'1º Perfil de consumo'!$N$9</f>
        <v>7.8363923303682324</v>
      </c>
    </row>
    <row r="716" spans="1:27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62">
        <v>710</v>
      </c>
      <c r="T716" s="63">
        <f>IF('1º Perfil de consumo'!$N$23=0,0,((IF(S716&lt;'1º Perfil de consumo'!$N$23,(-('1º Perfil de consumo'!$N$23/S716)),S716/'1º Perfil de consumo'!$N$23))))</f>
        <v>174.78345815695212</v>
      </c>
      <c r="U716" s="63">
        <f t="shared" si="0"/>
        <v>5.2435037447085637</v>
      </c>
      <c r="V716" s="63">
        <f t="shared" si="1"/>
        <v>6.2435037447085637</v>
      </c>
      <c r="W716" s="63">
        <f>IF(V716&lt;=0,'1º Perfil de consumo'!$N$16/V716,'1º Perfil de consumo'!$N$16*V716)</f>
        <v>7.8456726950702844</v>
      </c>
      <c r="X716" s="64">
        <f t="shared" si="2"/>
        <v>7.8456726950702844</v>
      </c>
      <c r="Y716" s="65">
        <f t="shared" si="3"/>
        <v>90.49574556508307</v>
      </c>
      <c r="Z716" s="62">
        <f>S716*'1º Perfil de consumo'!$N$9/'2º Calculadora de Banda (beta)'!Y716</f>
        <v>5931.3285574731344</v>
      </c>
      <c r="AA716" s="66">
        <f>Z716/'1º Perfil de consumo'!$N$9</f>
        <v>7.8456726950702835</v>
      </c>
    </row>
    <row r="717" spans="1:2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62">
        <v>711</v>
      </c>
      <c r="T717" s="63">
        <f>IF('1º Perfil de consumo'!$N$23=0,0,((IF(S717&lt;'1º Perfil de consumo'!$N$23,(-('1º Perfil de consumo'!$N$23/S717)),S717/'1º Perfil de consumo'!$N$23))))</f>
        <v>175.02963204168023</v>
      </c>
      <c r="U717" s="63">
        <f t="shared" si="0"/>
        <v>5.250888961250407</v>
      </c>
      <c r="V717" s="63">
        <f t="shared" si="1"/>
        <v>6.250888961250407</v>
      </c>
      <c r="W717" s="63">
        <f>IF(V717&lt;=0,'1º Perfil de consumo'!$N$16/V717,'1º Perfil de consumo'!$N$16*V717)</f>
        <v>7.8549530597723365</v>
      </c>
      <c r="X717" s="64">
        <f t="shared" si="2"/>
        <v>7.8549530597723365</v>
      </c>
      <c r="Y717" s="65">
        <f t="shared" si="3"/>
        <v>90.516136072315021</v>
      </c>
      <c r="Z717" s="62">
        <f>S717*'1º Perfil de consumo'!$N$9/'2º Calculadora de Banda (beta)'!Y717</f>
        <v>5938.3445131878862</v>
      </c>
      <c r="AA717" s="66">
        <f>Z717/'1º Perfil de consumo'!$N$9</f>
        <v>7.8549530597723365</v>
      </c>
    </row>
    <row r="718" spans="1:27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62">
        <v>712</v>
      </c>
      <c r="T718" s="63">
        <f>IF('1º Perfil de consumo'!$N$23=0,0,((IF(S718&lt;'1º Perfil de consumo'!$N$23,(-('1º Perfil de consumo'!$N$23/S718)),S718/'1º Perfil de consumo'!$N$23))))</f>
        <v>175.27580592640831</v>
      </c>
      <c r="U718" s="63">
        <f t="shared" si="0"/>
        <v>5.2582741777922495</v>
      </c>
      <c r="V718" s="63">
        <f t="shared" si="1"/>
        <v>6.2582741777922495</v>
      </c>
      <c r="W718" s="63">
        <f>IF(V718&lt;=0,'1º Perfil de consumo'!$N$16/V718,'1º Perfil de consumo'!$N$16*V718)</f>
        <v>7.8642334244743868</v>
      </c>
      <c r="X718" s="64">
        <f t="shared" si="2"/>
        <v>7.8642334244743868</v>
      </c>
      <c r="Y718" s="65">
        <f t="shared" si="3"/>
        <v>90.536478454997948</v>
      </c>
      <c r="Z718" s="62">
        <f>S718*'1º Perfil de consumo'!$N$9/'2º Calculadora de Banda (beta)'!Y718</f>
        <v>5945.3604689026361</v>
      </c>
      <c r="AA718" s="66">
        <f>Z718/'1º Perfil de consumo'!$N$9</f>
        <v>7.8642334244743859</v>
      </c>
    </row>
    <row r="719" spans="1:27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62">
        <v>713</v>
      </c>
      <c r="T719" s="63">
        <f>IF('1º Perfil de consumo'!$N$23=0,0,((IF(S719&lt;'1º Perfil de consumo'!$N$23,(-('1º Perfil de consumo'!$N$23/S719)),S719/'1º Perfil de consumo'!$N$23))))</f>
        <v>175.52197981113642</v>
      </c>
      <c r="U719" s="63">
        <f t="shared" si="0"/>
        <v>5.2656593943340928</v>
      </c>
      <c r="V719" s="63">
        <f t="shared" si="1"/>
        <v>6.2656593943340928</v>
      </c>
      <c r="W719" s="63">
        <f>IF(V719&lt;=0,'1º Perfil de consumo'!$N$16/V719,'1º Perfil de consumo'!$N$16*V719)</f>
        <v>7.8735137891764388</v>
      </c>
      <c r="X719" s="64">
        <f t="shared" si="2"/>
        <v>7.8735137891764388</v>
      </c>
      <c r="Y719" s="65">
        <f t="shared" si="3"/>
        <v>90.556772883302344</v>
      </c>
      <c r="Z719" s="62">
        <f>S719*'1º Perfil de consumo'!$N$9/'2º Calculadora de Banda (beta)'!Y719</f>
        <v>5952.3764246173878</v>
      </c>
      <c r="AA719" s="66">
        <f>Z719/'1º Perfil de consumo'!$N$9</f>
        <v>7.8735137891764388</v>
      </c>
    </row>
    <row r="720" spans="1:27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62">
        <v>714</v>
      </c>
      <c r="T720" s="63">
        <f>IF('1º Perfil de consumo'!$N$23=0,0,((IF(S720&lt;'1º Perfil de consumo'!$N$23,(-('1º Perfil de consumo'!$N$23/S720)),S720/'1º Perfil de consumo'!$N$23))))</f>
        <v>175.76815369586453</v>
      </c>
      <c r="U720" s="63">
        <f t="shared" si="0"/>
        <v>5.2730446108759352</v>
      </c>
      <c r="V720" s="63">
        <f t="shared" si="1"/>
        <v>6.2730446108759352</v>
      </c>
      <c r="W720" s="63">
        <f>IF(V720&lt;=0,'1º Perfil de consumo'!$N$16/V720,'1º Perfil de consumo'!$N$16*V720)</f>
        <v>7.8827941538784891</v>
      </c>
      <c r="X720" s="64">
        <f t="shared" si="2"/>
        <v>7.8827941538784891</v>
      </c>
      <c r="Y720" s="65">
        <f t="shared" si="3"/>
        <v>90.577019526597439</v>
      </c>
      <c r="Z720" s="62">
        <f>S720*'1º Perfil de consumo'!$N$9/'2º Calculadora de Banda (beta)'!Y720</f>
        <v>5959.3923803321377</v>
      </c>
      <c r="AA720" s="66">
        <f>Z720/'1º Perfil de consumo'!$N$9</f>
        <v>7.8827941538784891</v>
      </c>
    </row>
    <row r="721" spans="1:27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62">
        <v>715</v>
      </c>
      <c r="T721" s="63">
        <f>IF('1º Perfil de consumo'!$N$23=0,0,((IF(S721&lt;'1º Perfil de consumo'!$N$23,(-('1º Perfil de consumo'!$N$23/S721)),S721/'1º Perfil de consumo'!$N$23))))</f>
        <v>176.01432758059264</v>
      </c>
      <c r="U721" s="63">
        <f t="shared" si="0"/>
        <v>5.2804298274177786</v>
      </c>
      <c r="V721" s="63">
        <f t="shared" si="1"/>
        <v>6.2804298274177786</v>
      </c>
      <c r="W721" s="63">
        <f>IF(V721&lt;=0,'1º Perfil de consumo'!$N$16/V721,'1º Perfil de consumo'!$N$16*V721)</f>
        <v>7.8920745185805412</v>
      </c>
      <c r="X721" s="64">
        <f t="shared" si="2"/>
        <v>7.8920745185805412</v>
      </c>
      <c r="Y721" s="65">
        <f t="shared" si="3"/>
        <v>90.597218553455704</v>
      </c>
      <c r="Z721" s="62">
        <f>S721*'1º Perfil de consumo'!$N$9/'2º Calculadora de Banda (beta)'!Y721</f>
        <v>5966.4083360468894</v>
      </c>
      <c r="AA721" s="66">
        <f>Z721/'1º Perfil de consumo'!$N$9</f>
        <v>7.8920745185805412</v>
      </c>
    </row>
    <row r="722" spans="1:27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62">
        <v>716</v>
      </c>
      <c r="T722" s="63">
        <f>IF('1º Perfil de consumo'!$N$23=0,0,((IF(S722&lt;'1º Perfil de consumo'!$N$23,(-('1º Perfil de consumo'!$N$23/S722)),S722/'1º Perfil de consumo'!$N$23))))</f>
        <v>176.26050146532071</v>
      </c>
      <c r="U722" s="63">
        <f t="shared" si="0"/>
        <v>5.287815043959621</v>
      </c>
      <c r="V722" s="63">
        <f t="shared" si="1"/>
        <v>6.287815043959621</v>
      </c>
      <c r="W722" s="63">
        <f>IF(V722&lt;=0,'1º Perfil de consumo'!$N$16/V722,'1º Perfil de consumo'!$N$16*V722)</f>
        <v>7.9013548832825915</v>
      </c>
      <c r="X722" s="64">
        <f t="shared" si="2"/>
        <v>7.9013548832825915</v>
      </c>
      <c r="Y722" s="65">
        <f t="shared" si="3"/>
        <v>90.617370131657751</v>
      </c>
      <c r="Z722" s="62">
        <f>S722*'1º Perfil de consumo'!$N$9/'2º Calculadora de Banda (beta)'!Y722</f>
        <v>5973.4242917616393</v>
      </c>
      <c r="AA722" s="66">
        <f>Z722/'1º Perfil de consumo'!$N$9</f>
        <v>7.9013548832825915</v>
      </c>
    </row>
    <row r="723" spans="1:27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62">
        <v>717</v>
      </c>
      <c r="T723" s="63">
        <f>IF('1º Perfil de consumo'!$N$23=0,0,((IF(S723&lt;'1º Perfil de consumo'!$N$23,(-('1º Perfil de consumo'!$N$23/S723)),S723/'1º Perfil de consumo'!$N$23))))</f>
        <v>176.50667535004882</v>
      </c>
      <c r="U723" s="63">
        <f t="shared" si="0"/>
        <v>5.2952002605014643</v>
      </c>
      <c r="V723" s="63">
        <f t="shared" si="1"/>
        <v>6.2952002605014643</v>
      </c>
      <c r="W723" s="63">
        <f>IF(V723&lt;=0,'1º Perfil de consumo'!$N$16/V723,'1º Perfil de consumo'!$N$16*V723)</f>
        <v>7.9106352479846436</v>
      </c>
      <c r="X723" s="64">
        <f t="shared" si="2"/>
        <v>7.9106352479846436</v>
      </c>
      <c r="Y723" s="65">
        <f t="shared" si="3"/>
        <v>90.637474428196754</v>
      </c>
      <c r="Z723" s="62">
        <f>S723*'1º Perfil de consumo'!$N$9/'2º Calculadora de Banda (beta)'!Y723</f>
        <v>5980.4402474763901</v>
      </c>
      <c r="AA723" s="66">
        <f>Z723/'1º Perfil de consumo'!$N$9</f>
        <v>7.9106352479846427</v>
      </c>
    </row>
    <row r="724" spans="1:27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62">
        <v>718</v>
      </c>
      <c r="T724" s="63">
        <f>IF('1º Perfil de consumo'!$N$23=0,0,((IF(S724&lt;'1º Perfil de consumo'!$N$23,(-('1º Perfil de consumo'!$N$23/S724)),S724/'1º Perfil de consumo'!$N$23))))</f>
        <v>176.75284923477693</v>
      </c>
      <c r="U724" s="63">
        <f t="shared" si="0"/>
        <v>5.3025854770433076</v>
      </c>
      <c r="V724" s="63">
        <f t="shared" si="1"/>
        <v>6.3025854770433076</v>
      </c>
      <c r="W724" s="63">
        <f>IF(V724&lt;=0,'1º Perfil de consumo'!$N$16/V724,'1º Perfil de consumo'!$N$16*V724)</f>
        <v>7.9199156126866956</v>
      </c>
      <c r="X724" s="64">
        <f t="shared" si="2"/>
        <v>7.9199156126866956</v>
      </c>
      <c r="Y724" s="65">
        <f t="shared" si="3"/>
        <v>90.65753160928324</v>
      </c>
      <c r="Z724" s="62">
        <f>S724*'1º Perfil de consumo'!$N$9/'2º Calculadora de Banda (beta)'!Y724</f>
        <v>5987.4562031911428</v>
      </c>
      <c r="AA724" s="66">
        <f>Z724/'1º Perfil de consumo'!$N$9</f>
        <v>7.9199156126866965</v>
      </c>
    </row>
    <row r="725" spans="1:27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62">
        <v>719</v>
      </c>
      <c r="T725" s="63">
        <f>IF('1º Perfil de consumo'!$N$23=0,0,((IF(S725&lt;'1º Perfil de consumo'!$N$23,(-('1º Perfil de consumo'!$N$23/S725)),S725/'1º Perfil de consumo'!$N$23))))</f>
        <v>176.99902311950504</v>
      </c>
      <c r="U725" s="63">
        <f t="shared" si="0"/>
        <v>5.3099706935851509</v>
      </c>
      <c r="V725" s="63">
        <f t="shared" si="1"/>
        <v>6.3099706935851509</v>
      </c>
      <c r="W725" s="63">
        <f>IF(V725&lt;=0,'1º Perfil de consumo'!$N$16/V725,'1º Perfil de consumo'!$N$16*V725)</f>
        <v>7.9291959773887477</v>
      </c>
      <c r="X725" s="64">
        <f t="shared" si="2"/>
        <v>7.9291959773887477</v>
      </c>
      <c r="Y725" s="65">
        <f t="shared" si="3"/>
        <v>90.677541840349605</v>
      </c>
      <c r="Z725" s="62">
        <f>S725*'1º Perfil de consumo'!$N$9/'2º Calculadora de Banda (beta)'!Y725</f>
        <v>5994.4721589058936</v>
      </c>
      <c r="AA725" s="66">
        <f>Z725/'1º Perfil de consumo'!$N$9</f>
        <v>7.9291959773887477</v>
      </c>
    </row>
    <row r="726" spans="1:27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62">
        <v>720</v>
      </c>
      <c r="T726" s="63">
        <f>IF('1º Perfil de consumo'!$N$23=0,0,((IF(S726&lt;'1º Perfil de consumo'!$N$23,(-('1º Perfil de consumo'!$N$23/S726)),S726/'1º Perfil de consumo'!$N$23))))</f>
        <v>177.24519700423312</v>
      </c>
      <c r="U726" s="63">
        <f t="shared" si="0"/>
        <v>5.3173559101269934</v>
      </c>
      <c r="V726" s="63">
        <f t="shared" si="1"/>
        <v>6.3173559101269934</v>
      </c>
      <c r="W726" s="63">
        <f>IF(V726&lt;=0,'1º Perfil de consumo'!$N$16/V726,'1º Perfil de consumo'!$N$16*V726)</f>
        <v>7.938476342090798</v>
      </c>
      <c r="X726" s="64">
        <f t="shared" si="2"/>
        <v>7.938476342090798</v>
      </c>
      <c r="Y726" s="65">
        <f t="shared" si="3"/>
        <v>90.697505286054664</v>
      </c>
      <c r="Z726" s="62">
        <f>S726*'1º Perfil de consumo'!$N$9/'2º Calculadora de Banda (beta)'!Y726</f>
        <v>6001.4881146206426</v>
      </c>
      <c r="AA726" s="66">
        <f>Z726/'1º Perfil de consumo'!$N$9</f>
        <v>7.9384763420907971</v>
      </c>
    </row>
    <row r="727" spans="1: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62">
        <v>721</v>
      </c>
      <c r="T727" s="63">
        <f>IF('1º Perfil de consumo'!$N$23=0,0,((IF(S727&lt;'1º Perfil de consumo'!$N$23,(-('1º Perfil de consumo'!$N$23/S727)),S727/'1º Perfil de consumo'!$N$23))))</f>
        <v>177.49137088896123</v>
      </c>
      <c r="U727" s="63">
        <f t="shared" si="0"/>
        <v>5.3247411266688367</v>
      </c>
      <c r="V727" s="63">
        <f t="shared" si="1"/>
        <v>6.3247411266688367</v>
      </c>
      <c r="W727" s="63">
        <f>IF(V727&lt;=0,'1º Perfil de consumo'!$N$16/V727,'1º Perfil de consumo'!$N$16*V727)</f>
        <v>7.9477567067928501</v>
      </c>
      <c r="X727" s="64">
        <f t="shared" si="2"/>
        <v>7.9477567067928501</v>
      </c>
      <c r="Y727" s="65">
        <f t="shared" si="3"/>
        <v>90.717422110288069</v>
      </c>
      <c r="Z727" s="62">
        <f>S727*'1º Perfil de consumo'!$N$9/'2º Calculadora de Banda (beta)'!Y727</f>
        <v>6008.5040703353943</v>
      </c>
      <c r="AA727" s="66">
        <f>Z727/'1º Perfil de consumo'!$N$9</f>
        <v>7.9477567067928501</v>
      </c>
    </row>
    <row r="728" spans="1:27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62">
        <v>722</v>
      </c>
      <c r="T728" s="63">
        <f>IF('1º Perfil de consumo'!$N$23=0,0,((IF(S728&lt;'1º Perfil de consumo'!$N$23,(-('1º Perfil de consumo'!$N$23/S728)),S728/'1º Perfil de consumo'!$N$23))))</f>
        <v>177.73754477368934</v>
      </c>
      <c r="U728" s="63">
        <f t="shared" si="0"/>
        <v>5.33212634321068</v>
      </c>
      <c r="V728" s="63">
        <f t="shared" si="1"/>
        <v>6.33212634321068</v>
      </c>
      <c r="W728" s="63">
        <f>IF(V728&lt;=0,'1º Perfil de consumo'!$N$16/V728,'1º Perfil de consumo'!$N$16*V728)</f>
        <v>7.9570370714949012</v>
      </c>
      <c r="X728" s="64">
        <f t="shared" si="2"/>
        <v>7.9570370714949012</v>
      </c>
      <c r="Y728" s="65">
        <f t="shared" si="3"/>
        <v>90.737292476175014</v>
      </c>
      <c r="Z728" s="62">
        <f>S728*'1º Perfil de consumo'!$N$9/'2º Calculadora de Banda (beta)'!Y728</f>
        <v>6015.5200260501451</v>
      </c>
      <c r="AA728" s="66">
        <f>Z728/'1º Perfil de consumo'!$N$9</f>
        <v>7.9570370714949012</v>
      </c>
    </row>
    <row r="729" spans="1:27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62">
        <v>723</v>
      </c>
      <c r="T729" s="63">
        <f>IF('1º Perfil de consumo'!$N$23=0,0,((IF(S729&lt;'1º Perfil de consumo'!$N$23,(-('1º Perfil de consumo'!$N$23/S729)),S729/'1º Perfil de consumo'!$N$23))))</f>
        <v>177.98371865841744</v>
      </c>
      <c r="U729" s="63">
        <f t="shared" si="0"/>
        <v>5.3395115597525233</v>
      </c>
      <c r="V729" s="63">
        <f t="shared" si="1"/>
        <v>6.3395115597525233</v>
      </c>
      <c r="W729" s="63">
        <f>IF(V729&lt;=0,'1º Perfil de consumo'!$N$16/V729,'1º Perfil de consumo'!$N$16*V729)</f>
        <v>7.9663174361969533</v>
      </c>
      <c r="X729" s="64">
        <f t="shared" si="2"/>
        <v>7.9663174361969533</v>
      </c>
      <c r="Y729" s="65">
        <f t="shared" si="3"/>
        <v>90.757116546080482</v>
      </c>
      <c r="Z729" s="62">
        <f>S729*'1º Perfil de consumo'!$N$9/'2º Calculadora de Banda (beta)'!Y729</f>
        <v>6022.5359817648969</v>
      </c>
      <c r="AA729" s="66">
        <f>Z729/'1º Perfil de consumo'!$N$9</f>
        <v>7.9663174361969533</v>
      </c>
    </row>
    <row r="730" spans="1:27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62">
        <v>724</v>
      </c>
      <c r="T730" s="63">
        <f>IF('1º Perfil de consumo'!$N$23=0,0,((IF(S730&lt;'1º Perfil de consumo'!$N$23,(-('1º Perfil de consumo'!$N$23/S730)),S730/'1º Perfil de consumo'!$N$23))))</f>
        <v>178.22989254314555</v>
      </c>
      <c r="U730" s="63">
        <f t="shared" si="0"/>
        <v>5.3468967762943667</v>
      </c>
      <c r="V730" s="63">
        <f t="shared" si="1"/>
        <v>6.3468967762943667</v>
      </c>
      <c r="W730" s="63">
        <f>IF(V730&lt;=0,'1º Perfil de consumo'!$N$16/V730,'1º Perfil de consumo'!$N$16*V730)</f>
        <v>7.9755978008990054</v>
      </c>
      <c r="X730" s="64">
        <f t="shared" si="2"/>
        <v>7.9755978008990054</v>
      </c>
      <c r="Y730" s="65">
        <f t="shared" si="3"/>
        <v>90.776894481613795</v>
      </c>
      <c r="Z730" s="62">
        <f>S730*'1º Perfil de consumo'!$N$9/'2º Calculadora de Banda (beta)'!Y730</f>
        <v>6029.5519374796477</v>
      </c>
      <c r="AA730" s="66">
        <f>Z730/'1º Perfil de consumo'!$N$9</f>
        <v>7.9755978008990045</v>
      </c>
    </row>
    <row r="731" spans="1:27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62">
        <v>725</v>
      </c>
      <c r="T731" s="63">
        <f>IF('1º Perfil de consumo'!$N$23=0,0,((IF(S731&lt;'1º Perfil de consumo'!$N$23,(-('1º Perfil de consumo'!$N$23/S731)),S731/'1º Perfil de consumo'!$N$23))))</f>
        <v>178.47606642787363</v>
      </c>
      <c r="U731" s="63">
        <f t="shared" si="0"/>
        <v>5.3542819928362091</v>
      </c>
      <c r="V731" s="63">
        <f t="shared" si="1"/>
        <v>6.3542819928362091</v>
      </c>
      <c r="W731" s="63">
        <f>IF(V731&lt;=0,'1º Perfil de consumo'!$N$16/V731,'1º Perfil de consumo'!$N$16*V731)</f>
        <v>7.9848781656010557</v>
      </c>
      <c r="X731" s="64">
        <f t="shared" si="2"/>
        <v>7.9848781656010557</v>
      </c>
      <c r="Y731" s="65">
        <f t="shared" si="3"/>
        <v>90.796626443632931</v>
      </c>
      <c r="Z731" s="62">
        <f>S731*'1º Perfil de consumo'!$N$9/'2º Calculadora de Banda (beta)'!Y731</f>
        <v>6036.5678931943976</v>
      </c>
      <c r="AA731" s="66">
        <f>Z731/'1º Perfil de consumo'!$N$9</f>
        <v>7.9848781656010548</v>
      </c>
    </row>
    <row r="732" spans="1:27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62">
        <v>726</v>
      </c>
      <c r="T732" s="63">
        <f>IF('1º Perfil de consumo'!$N$23=0,0,((IF(S732&lt;'1º Perfil de consumo'!$N$23,(-('1º Perfil de consumo'!$N$23/S732)),S732/'1º Perfil de consumo'!$N$23))))</f>
        <v>178.72224031260174</v>
      </c>
      <c r="U732" s="63">
        <f t="shared" si="0"/>
        <v>5.3616672093780524</v>
      </c>
      <c r="V732" s="63">
        <f t="shared" si="1"/>
        <v>6.3616672093780524</v>
      </c>
      <c r="W732" s="63">
        <f>IF(V732&lt;=0,'1º Perfil de consumo'!$N$16/V732,'1º Perfil de consumo'!$N$16*V732)</f>
        <v>7.9941585303031077</v>
      </c>
      <c r="X732" s="64">
        <f t="shared" si="2"/>
        <v>7.9941585303031077</v>
      </c>
      <c r="Y732" s="65">
        <f t="shared" si="3"/>
        <v>90.816312592248892</v>
      </c>
      <c r="Z732" s="62">
        <f>S732*'1º Perfil de consumo'!$N$9/'2º Calculadora de Banda (beta)'!Y732</f>
        <v>6043.5838489091493</v>
      </c>
      <c r="AA732" s="66">
        <f>Z732/'1º Perfil de consumo'!$N$9</f>
        <v>7.9941585303031077</v>
      </c>
    </row>
    <row r="733" spans="1:27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62">
        <v>727</v>
      </c>
      <c r="T733" s="63">
        <f>IF('1º Perfil de consumo'!$N$23=0,0,((IF(S733&lt;'1º Perfil de consumo'!$N$23,(-('1º Perfil de consumo'!$N$23/S733)),S733/'1º Perfil de consumo'!$N$23))))</f>
        <v>178.96841419732985</v>
      </c>
      <c r="U733" s="63">
        <f t="shared" si="0"/>
        <v>5.3690524259198948</v>
      </c>
      <c r="V733" s="63">
        <f t="shared" si="1"/>
        <v>6.3690524259198948</v>
      </c>
      <c r="W733" s="63">
        <f>IF(V733&lt;=0,'1º Perfil de consumo'!$N$16/V733,'1º Perfil de consumo'!$N$16*V733)</f>
        <v>8.0034388950051589</v>
      </c>
      <c r="X733" s="64">
        <f t="shared" si="2"/>
        <v>8.0034388950051589</v>
      </c>
      <c r="Y733" s="65">
        <f t="shared" si="3"/>
        <v>90.835953086830102</v>
      </c>
      <c r="Z733" s="62">
        <f>S733*'1º Perfil de consumo'!$N$9/'2º Calculadora de Banda (beta)'!Y733</f>
        <v>6050.5998046239001</v>
      </c>
      <c r="AA733" s="66">
        <f>Z733/'1º Perfil de consumo'!$N$9</f>
        <v>8.0034388950051589</v>
      </c>
    </row>
    <row r="734" spans="1:27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62">
        <v>728</v>
      </c>
      <c r="T734" s="63">
        <f>IF('1º Perfil de consumo'!$N$23=0,0,((IF(S734&lt;'1º Perfil de consumo'!$N$23,(-('1º Perfil de consumo'!$N$23/S734)),S734/'1º Perfil de consumo'!$N$23))))</f>
        <v>179.21458808205796</v>
      </c>
      <c r="U734" s="63">
        <f t="shared" si="0"/>
        <v>5.3764376424617382</v>
      </c>
      <c r="V734" s="63">
        <f t="shared" si="1"/>
        <v>6.3764376424617382</v>
      </c>
      <c r="W734" s="63">
        <f>IF(V734&lt;=0,'1º Perfil de consumo'!$N$16/V734,'1º Perfil de consumo'!$N$16*V734)</f>
        <v>8.0127192597072092</v>
      </c>
      <c r="X734" s="64">
        <f t="shared" si="2"/>
        <v>8.0127192597072092</v>
      </c>
      <c r="Y734" s="65">
        <f t="shared" si="3"/>
        <v>90.85554808600665</v>
      </c>
      <c r="Z734" s="62">
        <f>S734*'1º Perfil de consumo'!$N$9/'2º Calculadora de Banda (beta)'!Y734</f>
        <v>6057.6157603386509</v>
      </c>
      <c r="AA734" s="66">
        <f>Z734/'1º Perfil de consumo'!$N$9</f>
        <v>8.012719259707211</v>
      </c>
    </row>
    <row r="735" spans="1:27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62">
        <v>729</v>
      </c>
      <c r="T735" s="63">
        <f>IF('1º Perfil de consumo'!$N$23=0,0,((IF(S735&lt;'1º Perfil de consumo'!$N$23,(-('1º Perfil de consumo'!$N$23/S735)),S735/'1º Perfil de consumo'!$N$23))))</f>
        <v>179.46076196678604</v>
      </c>
      <c r="U735" s="63">
        <f t="shared" si="0"/>
        <v>5.3838228590035806</v>
      </c>
      <c r="V735" s="63">
        <f t="shared" si="1"/>
        <v>6.3838228590035806</v>
      </c>
      <c r="W735" s="63">
        <f>IF(V735&lt;=0,'1º Perfil de consumo'!$N$16/V735,'1º Perfil de consumo'!$N$16*V735)</f>
        <v>8.0219996244092613</v>
      </c>
      <c r="X735" s="64">
        <f t="shared" si="2"/>
        <v>8.0219996244092613</v>
      </c>
      <c r="Y735" s="65">
        <f t="shared" si="3"/>
        <v>90.875097747674531</v>
      </c>
      <c r="Z735" s="62">
        <f>S735*'1º Perfil de consumo'!$N$9/'2º Calculadora de Banda (beta)'!Y735</f>
        <v>6064.6317160534018</v>
      </c>
      <c r="AA735" s="66">
        <f>Z735/'1º Perfil de consumo'!$N$9</f>
        <v>8.0219996244092613</v>
      </c>
    </row>
    <row r="736" spans="1:27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62">
        <v>730</v>
      </c>
      <c r="T736" s="63">
        <f>IF('1º Perfil de consumo'!$N$23=0,0,((IF(S736&lt;'1º Perfil de consumo'!$N$23,(-('1º Perfil de consumo'!$N$23/S736)),S736/'1º Perfil de consumo'!$N$23))))</f>
        <v>179.70693585151415</v>
      </c>
      <c r="U736" s="63">
        <f t="shared" si="0"/>
        <v>5.3912080755454239</v>
      </c>
      <c r="V736" s="63">
        <f t="shared" si="1"/>
        <v>6.3912080755454239</v>
      </c>
      <c r="W736" s="63">
        <f>IF(V736&lt;=0,'1º Perfil de consumo'!$N$16/V736,'1º Perfil de consumo'!$N$16*V736)</f>
        <v>8.0312799891113134</v>
      </c>
      <c r="X736" s="64">
        <f t="shared" si="2"/>
        <v>8.0312799891113134</v>
      </c>
      <c r="Y736" s="65">
        <f t="shared" si="3"/>
        <v>90.894602228999972</v>
      </c>
      <c r="Z736" s="62">
        <f>S736*'1º Perfil de consumo'!$N$9/'2º Calculadora de Banda (beta)'!Y736</f>
        <v>6071.6476717681526</v>
      </c>
      <c r="AA736" s="66">
        <f>Z736/'1º Perfil de consumo'!$N$9</f>
        <v>8.0312799891113134</v>
      </c>
    </row>
    <row r="737" spans="1:2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62">
        <v>731</v>
      </c>
      <c r="T737" s="63">
        <f>IF('1º Perfil de consumo'!$N$23=0,0,((IF(S737&lt;'1º Perfil de consumo'!$N$23,(-('1º Perfil de consumo'!$N$23/S737)),S737/'1º Perfil de consumo'!$N$23))))</f>
        <v>179.95310973624225</v>
      </c>
      <c r="U737" s="63">
        <f t="shared" si="0"/>
        <v>5.3985932920872672</v>
      </c>
      <c r="V737" s="63">
        <f t="shared" si="1"/>
        <v>6.3985932920872672</v>
      </c>
      <c r="W737" s="63">
        <f>IF(V737&lt;=0,'1º Perfil de consumo'!$N$16/V737,'1º Perfil de consumo'!$N$16*V737)</f>
        <v>8.0405603538133636</v>
      </c>
      <c r="X737" s="64">
        <f t="shared" si="2"/>
        <v>8.0405603538133636</v>
      </c>
      <c r="Y737" s="65">
        <f t="shared" si="3"/>
        <v>90.91406168642358</v>
      </c>
      <c r="Z737" s="62">
        <f>S737*'1º Perfil de consumo'!$N$9/'2º Calculadora de Banda (beta)'!Y737</f>
        <v>6078.6636274829034</v>
      </c>
      <c r="AA737" s="66">
        <f>Z737/'1º Perfil de consumo'!$N$9</f>
        <v>8.0405603538133636</v>
      </c>
    </row>
    <row r="738" spans="1:27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62">
        <v>732</v>
      </c>
      <c r="T738" s="63">
        <f>IF('1º Perfil de consumo'!$N$23=0,0,((IF(S738&lt;'1º Perfil de consumo'!$N$23,(-('1º Perfil de consumo'!$N$23/S738)),S738/'1º Perfil de consumo'!$N$23))))</f>
        <v>180.19928362097036</v>
      </c>
      <c r="U738" s="63">
        <f t="shared" si="0"/>
        <v>5.4059785086291106</v>
      </c>
      <c r="V738" s="63">
        <f t="shared" si="1"/>
        <v>6.4059785086291106</v>
      </c>
      <c r="W738" s="63">
        <f>IF(V738&lt;=0,'1º Perfil de consumo'!$N$16/V738,'1º Perfil de consumo'!$N$16*V738)</f>
        <v>8.0498407185154157</v>
      </c>
      <c r="X738" s="64">
        <f t="shared" si="2"/>
        <v>8.0498407185154157</v>
      </c>
      <c r="Y738" s="65">
        <f t="shared" si="3"/>
        <v>90.933476275664546</v>
      </c>
      <c r="Z738" s="62">
        <f>S738*'1º Perfil de consumo'!$N$9/'2º Calculadora de Banda (beta)'!Y738</f>
        <v>6085.6795831976542</v>
      </c>
      <c r="AA738" s="66">
        <f>Z738/'1º Perfil de consumo'!$N$9</f>
        <v>8.0498407185154157</v>
      </c>
    </row>
    <row r="739" spans="1:27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62">
        <v>733</v>
      </c>
      <c r="T739" s="63">
        <f>IF('1º Perfil de consumo'!$N$23=0,0,((IF(S739&lt;'1º Perfil de consumo'!$N$23,(-('1º Perfil de consumo'!$N$23/S739)),S739/'1º Perfil de consumo'!$N$23))))</f>
        <v>180.44545750569844</v>
      </c>
      <c r="U739" s="63">
        <f t="shared" si="0"/>
        <v>5.413363725170953</v>
      </c>
      <c r="V739" s="63">
        <f t="shared" si="1"/>
        <v>6.413363725170953</v>
      </c>
      <c r="W739" s="63">
        <f>IF(V739&lt;=0,'1º Perfil de consumo'!$N$16/V739,'1º Perfil de consumo'!$N$16*V739)</f>
        <v>8.059121083217466</v>
      </c>
      <c r="X739" s="64">
        <f t="shared" si="2"/>
        <v>8.059121083217466</v>
      </c>
      <c r="Y739" s="65">
        <f t="shared" si="3"/>
        <v>90.952846151724813</v>
      </c>
      <c r="Z739" s="62">
        <f>S739*'1º Perfil de consumo'!$N$9/'2º Calculadora de Banda (beta)'!Y739</f>
        <v>6092.6955389124041</v>
      </c>
      <c r="AA739" s="66">
        <f>Z739/'1º Perfil de consumo'!$N$9</f>
        <v>8.059121083217466</v>
      </c>
    </row>
    <row r="740" spans="1:27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62">
        <v>734</v>
      </c>
      <c r="T740" s="63">
        <f>IF('1º Perfil de consumo'!$N$23=0,0,((IF(S740&lt;'1º Perfil de consumo'!$N$23,(-('1º Perfil de consumo'!$N$23/S740)),S740/'1º Perfil de consumo'!$N$23))))</f>
        <v>180.69163139042655</v>
      </c>
      <c r="U740" s="63">
        <f t="shared" si="0"/>
        <v>5.4207489417127963</v>
      </c>
      <c r="V740" s="63">
        <f t="shared" si="1"/>
        <v>6.4207489417127963</v>
      </c>
      <c r="W740" s="63">
        <f>IF(V740&lt;=0,'1º Perfil de consumo'!$N$16/V740,'1º Perfil de consumo'!$N$16*V740)</f>
        <v>8.0684014479195181</v>
      </c>
      <c r="X740" s="64">
        <f t="shared" si="2"/>
        <v>8.0684014479195181</v>
      </c>
      <c r="Y740" s="65">
        <f t="shared" si="3"/>
        <v>90.972171468893123</v>
      </c>
      <c r="Z740" s="62">
        <f>S740*'1º Perfil de consumo'!$N$9/'2º Calculadora de Banda (beta)'!Y740</f>
        <v>6099.7114946271558</v>
      </c>
      <c r="AA740" s="66">
        <f>Z740/'1º Perfil de consumo'!$N$9</f>
        <v>8.0684014479195181</v>
      </c>
    </row>
    <row r="741" spans="1:27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62">
        <v>735</v>
      </c>
      <c r="T741" s="63">
        <f>IF('1º Perfil de consumo'!$N$23=0,0,((IF(S741&lt;'1º Perfil de consumo'!$N$23,(-('1º Perfil de consumo'!$N$23/S741)),S741/'1º Perfil de consumo'!$N$23))))</f>
        <v>180.93780527515466</v>
      </c>
      <c r="U741" s="63">
        <f t="shared" si="0"/>
        <v>5.4281341582546396</v>
      </c>
      <c r="V741" s="63">
        <f t="shared" si="1"/>
        <v>6.4281341582546396</v>
      </c>
      <c r="W741" s="63">
        <f>IF(V741&lt;=0,'1º Perfil de consumo'!$N$16/V741,'1º Perfil de consumo'!$N$16*V741)</f>
        <v>8.0776818126215701</v>
      </c>
      <c r="X741" s="64">
        <f t="shared" si="2"/>
        <v>8.0776818126215701</v>
      </c>
      <c r="Y741" s="65">
        <f t="shared" si="3"/>
        <v>90.991452380749266</v>
      </c>
      <c r="Z741" s="62">
        <f>S741*'1º Perfil de consumo'!$N$9/'2º Calculadora de Banda (beta)'!Y741</f>
        <v>6106.7274503419067</v>
      </c>
      <c r="AA741" s="66">
        <f>Z741/'1º Perfil de consumo'!$N$9</f>
        <v>8.0776818126215701</v>
      </c>
    </row>
    <row r="742" spans="1:27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62">
        <v>736</v>
      </c>
      <c r="T742" s="63">
        <f>IF('1º Perfil de consumo'!$N$23=0,0,((IF(S742&lt;'1º Perfil de consumo'!$N$23,(-('1º Perfil de consumo'!$N$23/S742)),S742/'1º Perfil de consumo'!$N$23))))</f>
        <v>181.18397915988277</v>
      </c>
      <c r="U742" s="63">
        <f t="shared" si="0"/>
        <v>5.4355193747964829</v>
      </c>
      <c r="V742" s="63">
        <f t="shared" si="1"/>
        <v>6.4355193747964829</v>
      </c>
      <c r="W742" s="63">
        <f>IF(V742&lt;=0,'1º Perfil de consumo'!$N$16/V742,'1º Perfil de consumo'!$N$16*V742)</f>
        <v>8.0869621773236222</v>
      </c>
      <c r="X742" s="64">
        <f t="shared" si="2"/>
        <v>8.0869621773236222</v>
      </c>
      <c r="Y742" s="65">
        <f t="shared" si="3"/>
        <v>91.010689040167989</v>
      </c>
      <c r="Z742" s="62">
        <f>S742*'1º Perfil de consumo'!$N$9/'2º Calculadora de Banda (beta)'!Y742</f>
        <v>6113.7434060566584</v>
      </c>
      <c r="AA742" s="66">
        <f>Z742/'1º Perfil de consumo'!$N$9</f>
        <v>8.0869621773236222</v>
      </c>
    </row>
    <row r="743" spans="1:27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62">
        <v>737</v>
      </c>
      <c r="T743" s="63">
        <f>IF('1º Perfil de consumo'!$N$23=0,0,((IF(S743&lt;'1º Perfil de consumo'!$N$23,(-('1º Perfil de consumo'!$N$23/S743)),S743/'1º Perfil de consumo'!$N$23))))</f>
        <v>181.43015304461085</v>
      </c>
      <c r="U743" s="63">
        <f t="shared" si="0"/>
        <v>5.4429045913383254</v>
      </c>
      <c r="V743" s="63">
        <f t="shared" si="1"/>
        <v>6.4429045913383254</v>
      </c>
      <c r="W743" s="63">
        <f>IF(V743&lt;=0,'1º Perfil de consumo'!$N$16/V743,'1º Perfil de consumo'!$N$16*V743)</f>
        <v>8.0962425420256725</v>
      </c>
      <c r="X743" s="64">
        <f t="shared" si="2"/>
        <v>8.0962425420256725</v>
      </c>
      <c r="Y743" s="65">
        <f t="shared" si="3"/>
        <v>91.029881599323147</v>
      </c>
      <c r="Z743" s="62">
        <f>S743*'1º Perfil de consumo'!$N$9/'2º Calculadora de Banda (beta)'!Y743</f>
        <v>6120.7593617714083</v>
      </c>
      <c r="AA743" s="66">
        <f>Z743/'1º Perfil de consumo'!$N$9</f>
        <v>8.0962425420256725</v>
      </c>
    </row>
    <row r="744" spans="1:27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62">
        <v>738</v>
      </c>
      <c r="T744" s="63">
        <f>IF('1º Perfil de consumo'!$N$23=0,0,((IF(S744&lt;'1º Perfil de consumo'!$N$23,(-('1º Perfil de consumo'!$N$23/S744)),S744/'1º Perfil de consumo'!$N$23))))</f>
        <v>181.67632692933896</v>
      </c>
      <c r="U744" s="63">
        <f t="shared" si="0"/>
        <v>5.4502898078801687</v>
      </c>
      <c r="V744" s="63">
        <f t="shared" si="1"/>
        <v>6.4502898078801687</v>
      </c>
      <c r="W744" s="63">
        <f>IF(V744&lt;=0,'1º Perfil de consumo'!$N$16/V744,'1º Perfil de consumo'!$N$16*V744)</f>
        <v>8.1055229067277246</v>
      </c>
      <c r="X744" s="64">
        <f t="shared" si="2"/>
        <v>8.1055229067277246</v>
      </c>
      <c r="Y744" s="65">
        <f t="shared" si="3"/>
        <v>91.049030209691622</v>
      </c>
      <c r="Z744" s="62">
        <f>S744*'1º Perfil de consumo'!$N$9/'2º Calculadora de Banda (beta)'!Y744</f>
        <v>6127.7753174861591</v>
      </c>
      <c r="AA744" s="66">
        <f>Z744/'1º Perfil de consumo'!$N$9</f>
        <v>8.1055229067277246</v>
      </c>
    </row>
    <row r="745" spans="1:27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62">
        <v>739</v>
      </c>
      <c r="T745" s="63">
        <f>IF('1º Perfil de consumo'!$N$23=0,0,((IF(S745&lt;'1º Perfil de consumo'!$N$23,(-('1º Perfil de consumo'!$N$23/S745)),S745/'1º Perfil de consumo'!$N$23))))</f>
        <v>181.92250081406706</v>
      </c>
      <c r="U745" s="63">
        <f t="shared" si="0"/>
        <v>5.457675024422012</v>
      </c>
      <c r="V745" s="63">
        <f t="shared" si="1"/>
        <v>6.457675024422012</v>
      </c>
      <c r="W745" s="63">
        <f>IF(V745&lt;=0,'1º Perfil de consumo'!$N$16/V745,'1º Perfil de consumo'!$N$16*V745)</f>
        <v>8.1148032714297766</v>
      </c>
      <c r="X745" s="64">
        <f t="shared" si="2"/>
        <v>8.1148032714297766</v>
      </c>
      <c r="Y745" s="65">
        <f t="shared" si="3"/>
        <v>91.068135022057405</v>
      </c>
      <c r="Z745" s="62">
        <f>S745*'1º Perfil de consumo'!$N$9/'2º Calculadora de Banda (beta)'!Y745</f>
        <v>6134.7912732009108</v>
      </c>
      <c r="AA745" s="66">
        <f>Z745/'1º Perfil de consumo'!$N$9</f>
        <v>8.1148032714297766</v>
      </c>
    </row>
    <row r="746" spans="1:27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62">
        <v>740</v>
      </c>
      <c r="T746" s="63">
        <f>IF('1º Perfil de consumo'!$N$23=0,0,((IF(S746&lt;'1º Perfil de consumo'!$N$23,(-('1º Perfil de consumo'!$N$23/S746)),S746/'1º Perfil de consumo'!$N$23))))</f>
        <v>182.16867469879517</v>
      </c>
      <c r="U746" s="63">
        <f t="shared" si="0"/>
        <v>5.4650602409638553</v>
      </c>
      <c r="V746" s="63">
        <f t="shared" si="1"/>
        <v>6.4650602409638553</v>
      </c>
      <c r="W746" s="63">
        <f>IF(V746&lt;=0,'1º Perfil de consumo'!$N$16/V746,'1º Perfil de consumo'!$N$16*V746)</f>
        <v>8.1240836361318287</v>
      </c>
      <c r="X746" s="64">
        <f t="shared" si="2"/>
        <v>8.1240836361318287</v>
      </c>
      <c r="Y746" s="65">
        <f t="shared" si="3"/>
        <v>91.087196186515484</v>
      </c>
      <c r="Z746" s="62">
        <f>S746*'1º Perfil de consumo'!$N$9/'2º Calculadora de Banda (beta)'!Y746</f>
        <v>6141.8072289156626</v>
      </c>
      <c r="AA746" s="66">
        <f>Z746/'1º Perfil de consumo'!$N$9</f>
        <v>8.1240836361318287</v>
      </c>
    </row>
    <row r="747" spans="1:2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62">
        <v>741</v>
      </c>
      <c r="T747" s="63">
        <f>IF('1º Perfil de consumo'!$N$23=0,0,((IF(S747&lt;'1º Perfil de consumo'!$N$23,(-('1º Perfil de consumo'!$N$23/S747)),S747/'1º Perfil de consumo'!$N$23))))</f>
        <v>182.41484858352325</v>
      </c>
      <c r="U747" s="63">
        <f t="shared" si="0"/>
        <v>5.4724454575056978</v>
      </c>
      <c r="V747" s="63">
        <f t="shared" si="1"/>
        <v>6.4724454575056978</v>
      </c>
      <c r="W747" s="63">
        <f>IF(V747&lt;=0,'1º Perfil de consumo'!$N$16/V747,'1º Perfil de consumo'!$N$16*V747)</f>
        <v>8.133364000833879</v>
      </c>
      <c r="X747" s="64">
        <f t="shared" si="2"/>
        <v>8.133364000833879</v>
      </c>
      <c r="Y747" s="65">
        <f t="shared" si="3"/>
        <v>91.106213852475861</v>
      </c>
      <c r="Z747" s="62">
        <f>S747*'1º Perfil de consumo'!$N$9/'2º Calculadora de Banda (beta)'!Y747</f>
        <v>6148.8231846304125</v>
      </c>
      <c r="AA747" s="66">
        <f>Z747/'1º Perfil de consumo'!$N$9</f>
        <v>8.133364000833879</v>
      </c>
    </row>
    <row r="748" spans="1:27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62">
        <v>742</v>
      </c>
      <c r="T748" s="63">
        <f>IF('1º Perfil de consumo'!$N$23=0,0,((IF(S748&lt;'1º Perfil de consumo'!$N$23,(-('1º Perfil de consumo'!$N$23/S748)),S748/'1º Perfil de consumo'!$N$23))))</f>
        <v>182.66102246825136</v>
      </c>
      <c r="U748" s="63">
        <f t="shared" si="0"/>
        <v>5.4798306740475402</v>
      </c>
      <c r="V748" s="63">
        <f t="shared" si="1"/>
        <v>6.4798306740475402</v>
      </c>
      <c r="W748" s="63">
        <f>IF(V748&lt;=0,'1º Perfil de consumo'!$N$16/V748,'1º Perfil de consumo'!$N$16*V748)</f>
        <v>8.1426443655359293</v>
      </c>
      <c r="X748" s="64">
        <f t="shared" si="2"/>
        <v>8.1426443655359293</v>
      </c>
      <c r="Y748" s="65">
        <f t="shared" si="3"/>
        <v>91.125188168667279</v>
      </c>
      <c r="Z748" s="62">
        <f>S748*'1º Perfil de consumo'!$N$9/'2º Calculadora de Banda (beta)'!Y748</f>
        <v>6155.8391403451633</v>
      </c>
      <c r="AA748" s="66">
        <f>Z748/'1º Perfil de consumo'!$N$9</f>
        <v>8.1426443655359311</v>
      </c>
    </row>
    <row r="749" spans="1:27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62">
        <v>743</v>
      </c>
      <c r="T749" s="63">
        <f>IF('1º Perfil de consumo'!$N$23=0,0,((IF(S749&lt;'1º Perfil de consumo'!$N$23,(-('1º Perfil de consumo'!$N$23/S749)),S749/'1º Perfil de consumo'!$N$23))))</f>
        <v>182.90719635297947</v>
      </c>
      <c r="U749" s="63">
        <f t="shared" si="0"/>
        <v>5.4872158905893835</v>
      </c>
      <c r="V749" s="63">
        <f t="shared" si="1"/>
        <v>6.4872158905893835</v>
      </c>
      <c r="W749" s="63">
        <f>IF(V749&lt;=0,'1º Perfil de consumo'!$N$16/V749,'1º Perfil de consumo'!$N$16*V749)</f>
        <v>8.1519247302379814</v>
      </c>
      <c r="X749" s="64">
        <f t="shared" si="2"/>
        <v>8.1519247302379814</v>
      </c>
      <c r="Y749" s="65">
        <f t="shared" si="3"/>
        <v>91.144119283141293</v>
      </c>
      <c r="Z749" s="62">
        <f>S749*'1º Perfil de consumo'!$N$9/'2º Calculadora de Banda (beta)'!Y749</f>
        <v>6162.8550960599141</v>
      </c>
      <c r="AA749" s="66">
        <f>Z749/'1º Perfil de consumo'!$N$9</f>
        <v>8.1519247302379814</v>
      </c>
    </row>
    <row r="750" spans="1:27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62">
        <v>744</v>
      </c>
      <c r="T750" s="63">
        <f>IF('1º Perfil de consumo'!$N$23=0,0,((IF(S750&lt;'1º Perfil de consumo'!$N$23,(-('1º Perfil de consumo'!$N$23/S750)),S750/'1º Perfil de consumo'!$N$23))))</f>
        <v>183.15337023770758</v>
      </c>
      <c r="U750" s="63">
        <f t="shared" si="0"/>
        <v>5.4946011071312268</v>
      </c>
      <c r="V750" s="63">
        <f t="shared" si="1"/>
        <v>6.4946011071312268</v>
      </c>
      <c r="W750" s="63">
        <f>IF(V750&lt;=0,'1º Perfil de consumo'!$N$16/V750,'1º Perfil de consumo'!$N$16*V750)</f>
        <v>8.1612050949400334</v>
      </c>
      <c r="X750" s="64">
        <f t="shared" si="2"/>
        <v>8.1612050949400334</v>
      </c>
      <c r="Y750" s="65">
        <f t="shared" si="3"/>
        <v>91.163007343276021</v>
      </c>
      <c r="Z750" s="62">
        <f>S750*'1º Perfil de consumo'!$N$9/'2º Calculadora de Banda (beta)'!Y750</f>
        <v>6169.8710517746658</v>
      </c>
      <c r="AA750" s="66">
        <f>Z750/'1º Perfil de consumo'!$N$9</f>
        <v>8.1612050949400334</v>
      </c>
    </row>
    <row r="751" spans="1:27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62">
        <v>745</v>
      </c>
      <c r="T751" s="63">
        <f>IF('1º Perfil de consumo'!$N$23=0,0,((IF(S751&lt;'1º Perfil de consumo'!$N$23,(-('1º Perfil de consumo'!$N$23/S751)),S751/'1º Perfil de consumo'!$N$23))))</f>
        <v>183.39954412243569</v>
      </c>
      <c r="U751" s="63">
        <f t="shared" si="0"/>
        <v>5.5019863236730702</v>
      </c>
      <c r="V751" s="63">
        <f t="shared" si="1"/>
        <v>6.5019863236730702</v>
      </c>
      <c r="W751" s="63">
        <f>IF(V751&lt;=0,'1º Perfil de consumo'!$N$16/V751,'1º Perfil de consumo'!$N$16*V751)</f>
        <v>8.1704854596420855</v>
      </c>
      <c r="X751" s="64">
        <f t="shared" si="2"/>
        <v>8.1704854596420855</v>
      </c>
      <c r="Y751" s="65">
        <f t="shared" si="3"/>
        <v>91.181852495780007</v>
      </c>
      <c r="Z751" s="62">
        <f>S751*'1º Perfil de consumo'!$N$9/'2º Calculadora de Banda (beta)'!Y751</f>
        <v>6176.8870074894166</v>
      </c>
      <c r="AA751" s="66">
        <f>Z751/'1º Perfil de consumo'!$N$9</f>
        <v>8.1704854596420855</v>
      </c>
    </row>
    <row r="752" spans="1:27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62">
        <v>746</v>
      </c>
      <c r="T752" s="63">
        <f>IF('1º Perfil de consumo'!$N$23=0,0,((IF(S752&lt;'1º Perfil de consumo'!$N$23,(-('1º Perfil de consumo'!$N$23/S752)),S752/'1º Perfil de consumo'!$N$23))))</f>
        <v>183.64571800716377</v>
      </c>
      <c r="U752" s="63">
        <f t="shared" si="0"/>
        <v>5.5093715402149126</v>
      </c>
      <c r="V752" s="63">
        <f t="shared" si="1"/>
        <v>6.5093715402149126</v>
      </c>
      <c r="W752" s="63">
        <f>IF(V752&lt;=0,'1º Perfil de consumo'!$N$16/V752,'1º Perfil de consumo'!$N$16*V752)</f>
        <v>8.1797658243441358</v>
      </c>
      <c r="X752" s="64">
        <f t="shared" si="2"/>
        <v>8.1797658243441358</v>
      </c>
      <c r="Y752" s="65">
        <f t="shared" si="3"/>
        <v>91.200654886696</v>
      </c>
      <c r="Z752" s="62">
        <f>S752*'1º Perfil de consumo'!$N$9/'2º Calculadora de Banda (beta)'!Y752</f>
        <v>6183.9029632041675</v>
      </c>
      <c r="AA752" s="66">
        <f>Z752/'1º Perfil de consumo'!$N$9</f>
        <v>8.1797658243441376</v>
      </c>
    </row>
    <row r="753" spans="1:27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62">
        <v>747</v>
      </c>
      <c r="T753" s="63">
        <f>IF('1º Perfil de consumo'!$N$23=0,0,((IF(S753&lt;'1º Perfil de consumo'!$N$23,(-('1º Perfil de consumo'!$N$23/S753)),S753/'1º Perfil de consumo'!$N$23))))</f>
        <v>183.89189189189187</v>
      </c>
      <c r="U753" s="63">
        <f t="shared" si="0"/>
        <v>5.5167567567567559</v>
      </c>
      <c r="V753" s="63">
        <f t="shared" si="1"/>
        <v>6.5167567567567559</v>
      </c>
      <c r="W753" s="63">
        <f>IF(V753&lt;=0,'1º Perfil de consumo'!$N$16/V753,'1º Perfil de consumo'!$N$16*V753)</f>
        <v>8.1890461890461879</v>
      </c>
      <c r="X753" s="64">
        <f t="shared" si="2"/>
        <v>8.1890461890461879</v>
      </c>
      <c r="Y753" s="65">
        <f t="shared" si="3"/>
        <v>91.219414661404684</v>
      </c>
      <c r="Z753" s="62">
        <f>S753*'1º Perfil de consumo'!$N$9/'2º Calculadora de Banda (beta)'!Y753</f>
        <v>6190.9189189189183</v>
      </c>
      <c r="AA753" s="66">
        <f>Z753/'1º Perfil de consumo'!$N$9</f>
        <v>8.1890461890461879</v>
      </c>
    </row>
    <row r="754" spans="1:27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62">
        <v>748</v>
      </c>
      <c r="T754" s="63">
        <f>IF('1º Perfil de consumo'!$N$23=0,0,((IF(S754&lt;'1º Perfil de consumo'!$N$23,(-('1º Perfil de consumo'!$N$23/S754)),S754/'1º Perfil de consumo'!$N$23))))</f>
        <v>184.13806577661998</v>
      </c>
      <c r="U754" s="63">
        <f t="shared" si="0"/>
        <v>5.5241419732985992</v>
      </c>
      <c r="V754" s="63">
        <f t="shared" si="1"/>
        <v>6.5241419732985992</v>
      </c>
      <c r="W754" s="63">
        <f>IF(V754&lt;=0,'1º Perfil de consumo'!$N$16/V754,'1º Perfil de consumo'!$N$16*V754)</f>
        <v>8.1983265537482399</v>
      </c>
      <c r="X754" s="64">
        <f t="shared" si="2"/>
        <v>8.1983265537482399</v>
      </c>
      <c r="Y754" s="65">
        <f t="shared" si="3"/>
        <v>91.238131964628508</v>
      </c>
      <c r="Z754" s="62">
        <f>S754*'1º Perfil de consumo'!$N$9/'2º Calculadora de Banda (beta)'!Y754</f>
        <v>6197.93487463367</v>
      </c>
      <c r="AA754" s="66">
        <f>Z754/'1º Perfil de consumo'!$N$9</f>
        <v>8.1983265537482399</v>
      </c>
    </row>
    <row r="755" spans="1:27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62">
        <v>749</v>
      </c>
      <c r="T755" s="63">
        <f>IF('1º Perfil de consumo'!$N$23=0,0,((IF(S755&lt;'1º Perfil de consumo'!$N$23,(-('1º Perfil de consumo'!$N$23/S755)),S755/'1º Perfil de consumo'!$N$23))))</f>
        <v>184.38423966134809</v>
      </c>
      <c r="U755" s="63">
        <f t="shared" si="0"/>
        <v>5.5315271898404426</v>
      </c>
      <c r="V755" s="63">
        <f t="shared" si="1"/>
        <v>6.5315271898404426</v>
      </c>
      <c r="W755" s="63">
        <f>IF(V755&lt;=0,'1º Perfil de consumo'!$N$16/V755,'1º Perfil de consumo'!$N$16*V755)</f>
        <v>8.2076069184502902</v>
      </c>
      <c r="X755" s="64">
        <f t="shared" si="2"/>
        <v>8.2076069184502902</v>
      </c>
      <c r="Y755" s="65">
        <f t="shared" si="3"/>
        <v>91.256806940435396</v>
      </c>
      <c r="Z755" s="62">
        <f>S755*'1º Perfil de consumo'!$N$9/'2º Calculadora de Banda (beta)'!Y755</f>
        <v>6204.950830348419</v>
      </c>
      <c r="AA755" s="66">
        <f>Z755/'1º Perfil de consumo'!$N$9</f>
        <v>8.2076069184502902</v>
      </c>
    </row>
    <row r="756" spans="1:27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62">
        <v>750</v>
      </c>
      <c r="T756" s="63">
        <f>IF('1º Perfil de consumo'!$N$23=0,0,((IF(S756&lt;'1º Perfil de consumo'!$N$23,(-('1º Perfil de consumo'!$N$23/S756)),S756/'1º Perfil de consumo'!$N$23))))</f>
        <v>184.63041354607617</v>
      </c>
      <c r="U756" s="63">
        <f t="shared" si="0"/>
        <v>5.538912406382285</v>
      </c>
      <c r="V756" s="63">
        <f t="shared" si="1"/>
        <v>6.538912406382285</v>
      </c>
      <c r="W756" s="63">
        <f>IF(V756&lt;=0,'1º Perfil de consumo'!$N$16/V756,'1º Perfil de consumo'!$N$16*V756)</f>
        <v>8.2168872831523423</v>
      </c>
      <c r="X756" s="64">
        <f t="shared" si="2"/>
        <v>8.2168872831523423</v>
      </c>
      <c r="Y756" s="65">
        <f t="shared" si="3"/>
        <v>91.275439732242319</v>
      </c>
      <c r="Z756" s="62">
        <f>S756*'1º Perfil de consumo'!$N$9/'2º Calculadora de Banda (beta)'!Y756</f>
        <v>6211.9667860631716</v>
      </c>
      <c r="AA756" s="66">
        <f>Z756/'1º Perfil de consumo'!$N$9</f>
        <v>8.2168872831523441</v>
      </c>
    </row>
    <row r="757" spans="1:2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62">
        <v>751</v>
      </c>
      <c r="T757" s="63">
        <f>IF('1º Perfil de consumo'!$N$23=0,0,((IF(S757&lt;'1º Perfil de consumo'!$N$23,(-('1º Perfil de consumo'!$N$23/S757)),S757/'1º Perfil de consumo'!$N$23))))</f>
        <v>184.87658743080428</v>
      </c>
      <c r="U757" s="63">
        <f t="shared" si="0"/>
        <v>5.5462976229241283</v>
      </c>
      <c r="V757" s="63">
        <f t="shared" si="1"/>
        <v>6.5462976229241283</v>
      </c>
      <c r="W757" s="63">
        <f>IF(V757&lt;=0,'1º Perfil de consumo'!$N$16/V757,'1º Perfil de consumo'!$N$16*V757)</f>
        <v>8.2261676478543926</v>
      </c>
      <c r="X757" s="64">
        <f t="shared" si="2"/>
        <v>8.2261676478543926</v>
      </c>
      <c r="Y757" s="65">
        <f t="shared" si="3"/>
        <v>91.294030482819196</v>
      </c>
      <c r="Z757" s="62">
        <f>S757*'1º Perfil de consumo'!$N$9/'2º Calculadora de Banda (beta)'!Y757</f>
        <v>6218.9827417779206</v>
      </c>
      <c r="AA757" s="66">
        <f>Z757/'1º Perfil de consumo'!$N$9</f>
        <v>8.2261676478543926</v>
      </c>
    </row>
    <row r="758" spans="1:27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62">
        <v>752</v>
      </c>
      <c r="T758" s="63">
        <f>IF('1º Perfil de consumo'!$N$23=0,0,((IF(S758&lt;'1º Perfil de consumo'!$N$23,(-('1º Perfil de consumo'!$N$23/S758)),S758/'1º Perfil de consumo'!$N$23))))</f>
        <v>185.12276131553239</v>
      </c>
      <c r="U758" s="63">
        <f t="shared" si="0"/>
        <v>5.5536828394659716</v>
      </c>
      <c r="V758" s="63">
        <f t="shared" si="1"/>
        <v>6.5536828394659716</v>
      </c>
      <c r="W758" s="63">
        <f>IF(V758&lt;=0,'1º Perfil de consumo'!$N$16/V758,'1º Perfil de consumo'!$N$16*V758)</f>
        <v>8.2354480125564447</v>
      </c>
      <c r="X758" s="64">
        <f t="shared" si="2"/>
        <v>8.2354480125564447</v>
      </c>
      <c r="Y758" s="65">
        <f t="shared" si="3"/>
        <v>91.31257933429228</v>
      </c>
      <c r="Z758" s="62">
        <f>S758*'1º Perfil de consumo'!$N$9/'2º Calculadora de Banda (beta)'!Y758</f>
        <v>6225.9986974926715</v>
      </c>
      <c r="AA758" s="66">
        <f>Z758/'1º Perfil de consumo'!$N$9</f>
        <v>8.2354480125564429</v>
      </c>
    </row>
    <row r="759" spans="1:27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62">
        <v>753</v>
      </c>
      <c r="T759" s="63">
        <f>IF('1º Perfil de consumo'!$N$23=0,0,((IF(S759&lt;'1º Perfil de consumo'!$N$23,(-('1º Perfil de consumo'!$N$23/S759)),S759/'1º Perfil de consumo'!$N$23))))</f>
        <v>185.36893520026049</v>
      </c>
      <c r="U759" s="63">
        <f t="shared" si="0"/>
        <v>5.561068056007815</v>
      </c>
      <c r="V759" s="63">
        <f t="shared" si="1"/>
        <v>6.561068056007815</v>
      </c>
      <c r="W759" s="63">
        <f>IF(V759&lt;=0,'1º Perfil de consumo'!$N$16/V759,'1º Perfil de consumo'!$N$16*V759)</f>
        <v>8.2447283772584967</v>
      </c>
      <c r="X759" s="64">
        <f t="shared" si="2"/>
        <v>8.2447283772584967</v>
      </c>
      <c r="Y759" s="65">
        <f t="shared" si="3"/>
        <v>91.331086428147984</v>
      </c>
      <c r="Z759" s="62">
        <f>S759*'1º Perfil de consumo'!$N$9/'2º Calculadora de Banda (beta)'!Y759</f>
        <v>6233.0146532074232</v>
      </c>
      <c r="AA759" s="66">
        <f>Z759/'1º Perfil de consumo'!$N$9</f>
        <v>8.2447283772584967</v>
      </c>
    </row>
    <row r="760" spans="1:27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62">
        <v>754</v>
      </c>
      <c r="T760" s="63">
        <f>IF('1º Perfil de consumo'!$N$23=0,0,((IF(S760&lt;'1º Perfil de consumo'!$N$23,(-('1º Perfil de consumo'!$N$23/S760)),S760/'1º Perfil de consumo'!$N$23))))</f>
        <v>185.61510908498857</v>
      </c>
      <c r="U760" s="63">
        <f t="shared" si="0"/>
        <v>5.5684532725496574</v>
      </c>
      <c r="V760" s="63">
        <f t="shared" si="1"/>
        <v>6.5684532725496574</v>
      </c>
      <c r="W760" s="63">
        <f>IF(V760&lt;=0,'1º Perfil de consumo'!$N$16/V760,'1º Perfil de consumo'!$N$16*V760)</f>
        <v>8.254008741960547</v>
      </c>
      <c r="X760" s="64">
        <f t="shared" si="2"/>
        <v>8.254008741960547</v>
      </c>
      <c r="Y760" s="65">
        <f t="shared" si="3"/>
        <v>91.349551905236396</v>
      </c>
      <c r="Z760" s="62">
        <f>S760*'1º Perfil de consumo'!$N$9/'2º Calculadora de Banda (beta)'!Y760</f>
        <v>6240.030608922174</v>
      </c>
      <c r="AA760" s="66">
        <f>Z760/'1º Perfil de consumo'!$N$9</f>
        <v>8.254008741960547</v>
      </c>
    </row>
    <row r="761" spans="1:27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62">
        <v>755</v>
      </c>
      <c r="T761" s="63">
        <f>IF('1º Perfil de consumo'!$N$23=0,0,((IF(S761&lt;'1º Perfil de consumo'!$N$23,(-('1º Perfil de consumo'!$N$23/S761)),S761/'1º Perfil de consumo'!$N$23))))</f>
        <v>185.86128296971668</v>
      </c>
      <c r="U761" s="63">
        <f t="shared" si="0"/>
        <v>5.5758384890915007</v>
      </c>
      <c r="V761" s="63">
        <f t="shared" si="1"/>
        <v>6.5758384890915007</v>
      </c>
      <c r="W761" s="63">
        <f>IF(V761&lt;=0,'1º Perfil de consumo'!$N$16/V761,'1º Perfil de consumo'!$N$16*V761)</f>
        <v>8.2632891066625991</v>
      </c>
      <c r="X761" s="64">
        <f t="shared" si="2"/>
        <v>8.2632891066625991</v>
      </c>
      <c r="Y761" s="65">
        <f t="shared" si="3"/>
        <v>91.367975905774827</v>
      </c>
      <c r="Z761" s="62">
        <f>S761*'1º Perfil de consumo'!$N$9/'2º Calculadora de Banda (beta)'!Y761</f>
        <v>6247.0465646369257</v>
      </c>
      <c r="AA761" s="66">
        <f>Z761/'1º Perfil de consumo'!$N$9</f>
        <v>8.2632891066626009</v>
      </c>
    </row>
    <row r="762" spans="1:27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62">
        <v>756</v>
      </c>
      <c r="T762" s="63">
        <f>IF('1º Perfil de consumo'!$N$23=0,0,((IF(S762&lt;'1º Perfil de consumo'!$N$23,(-('1º Perfil de consumo'!$N$23/S762)),S762/'1º Perfil de consumo'!$N$23))))</f>
        <v>186.10745685444479</v>
      </c>
      <c r="U762" s="63">
        <f t="shared" si="0"/>
        <v>5.5832237056333431</v>
      </c>
      <c r="V762" s="63">
        <f t="shared" si="1"/>
        <v>6.5832237056333431</v>
      </c>
      <c r="W762" s="63">
        <f>IF(V762&lt;=0,'1º Perfil de consumo'!$N$16/V762,'1º Perfil de consumo'!$N$16*V762)</f>
        <v>8.2725694713646494</v>
      </c>
      <c r="X762" s="64">
        <f t="shared" si="2"/>
        <v>8.2725694713646494</v>
      </c>
      <c r="Y762" s="65">
        <f t="shared" si="3"/>
        <v>91.386358569351444</v>
      </c>
      <c r="Z762" s="62">
        <f>S762*'1º Perfil de consumo'!$N$9/'2º Calculadora de Banda (beta)'!Y762</f>
        <v>6254.0625203516756</v>
      </c>
      <c r="AA762" s="66">
        <f>Z762/'1º Perfil de consumo'!$N$9</f>
        <v>8.2725694713646512</v>
      </c>
    </row>
    <row r="763" spans="1:27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62">
        <v>757</v>
      </c>
      <c r="T763" s="63">
        <f>IF('1º Perfil de consumo'!$N$23=0,0,((IF(S763&lt;'1º Perfil de consumo'!$N$23,(-('1º Perfil de consumo'!$N$23/S763)),S763/'1º Perfil de consumo'!$N$23))))</f>
        <v>186.3536307391729</v>
      </c>
      <c r="U763" s="63">
        <f t="shared" si="0"/>
        <v>5.5906089221751865</v>
      </c>
      <c r="V763" s="63">
        <f t="shared" si="1"/>
        <v>6.5906089221751865</v>
      </c>
      <c r="W763" s="63">
        <f>IF(V763&lt;=0,'1º Perfil de consumo'!$N$16/V763,'1º Perfil de consumo'!$N$16*V763)</f>
        <v>8.2818498360667014</v>
      </c>
      <c r="X763" s="64">
        <f t="shared" si="2"/>
        <v>8.2818498360667014</v>
      </c>
      <c r="Y763" s="65">
        <f t="shared" si="3"/>
        <v>91.404700034928666</v>
      </c>
      <c r="Z763" s="62">
        <f>S763*'1º Perfil de consumo'!$N$9/'2º Calculadora de Banda (beta)'!Y763</f>
        <v>6261.0784760664264</v>
      </c>
      <c r="AA763" s="66">
        <f>Z763/'1º Perfil de consumo'!$N$9</f>
        <v>8.2818498360667014</v>
      </c>
    </row>
    <row r="764" spans="1:27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62">
        <v>758</v>
      </c>
      <c r="T764" s="63">
        <f>IF('1º Perfil de consumo'!$N$23=0,0,((IF(S764&lt;'1º Perfil de consumo'!$N$23,(-('1º Perfil de consumo'!$N$23/S764)),S764/'1º Perfil de consumo'!$N$23))))</f>
        <v>186.59980462390098</v>
      </c>
      <c r="U764" s="63">
        <f t="shared" si="0"/>
        <v>5.5979941387170289</v>
      </c>
      <c r="V764" s="63">
        <f t="shared" si="1"/>
        <v>6.5979941387170289</v>
      </c>
      <c r="W764" s="63">
        <f>IF(V764&lt;=0,'1º Perfil de consumo'!$N$16/V764,'1º Perfil de consumo'!$N$16*V764)</f>
        <v>8.2911302007687517</v>
      </c>
      <c r="X764" s="64">
        <f t="shared" si="2"/>
        <v>8.2911302007687517</v>
      </c>
      <c r="Y764" s="65">
        <f t="shared" si="3"/>
        <v>91.42300044084682</v>
      </c>
      <c r="Z764" s="62">
        <f>S764*'1º Perfil de consumo'!$N$9/'2º Calculadora de Banda (beta)'!Y764</f>
        <v>6268.0944317811764</v>
      </c>
      <c r="AA764" s="66">
        <f>Z764/'1º Perfil de consumo'!$N$9</f>
        <v>8.2911302007687517</v>
      </c>
    </row>
    <row r="765" spans="1:27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62">
        <v>759</v>
      </c>
      <c r="T765" s="63">
        <f>IF('1º Perfil de consumo'!$N$23=0,0,((IF(S765&lt;'1º Perfil de consumo'!$N$23,(-('1º Perfil de consumo'!$N$23/S765)),S765/'1º Perfil de consumo'!$N$23))))</f>
        <v>186.84597850862909</v>
      </c>
      <c r="U765" s="63">
        <f t="shared" si="0"/>
        <v>5.6053793552588722</v>
      </c>
      <c r="V765" s="63">
        <f t="shared" si="1"/>
        <v>6.6053793552588722</v>
      </c>
      <c r="W765" s="63">
        <f>IF(V765&lt;=0,'1º Perfil de consumo'!$N$16/V765,'1º Perfil de consumo'!$N$16*V765)</f>
        <v>8.3004105654708038</v>
      </c>
      <c r="X765" s="64">
        <f t="shared" si="2"/>
        <v>8.3004105654708038</v>
      </c>
      <c r="Y765" s="65">
        <f t="shared" si="3"/>
        <v>91.441259924827477</v>
      </c>
      <c r="Z765" s="62">
        <f>S765*'1º Perfil de consumo'!$N$9/'2º Calculadora de Banda (beta)'!Y765</f>
        <v>6275.1103874959281</v>
      </c>
      <c r="AA765" s="66">
        <f>Z765/'1º Perfil de consumo'!$N$9</f>
        <v>8.3004105654708038</v>
      </c>
    </row>
    <row r="766" spans="1:27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62">
        <v>760</v>
      </c>
      <c r="T766" s="63">
        <f>IF('1º Perfil de consumo'!$N$23=0,0,((IF(S766&lt;'1º Perfil de consumo'!$N$23,(-('1º Perfil de consumo'!$N$23/S766)),S766/'1º Perfil de consumo'!$N$23))))</f>
        <v>187.0921523933572</v>
      </c>
      <c r="U766" s="63">
        <f t="shared" si="0"/>
        <v>5.6127645718007155</v>
      </c>
      <c r="V766" s="63">
        <f t="shared" si="1"/>
        <v>6.6127645718007155</v>
      </c>
      <c r="W766" s="63">
        <f>IF(V766&lt;=0,'1º Perfil de consumo'!$N$16/V766,'1º Perfil de consumo'!$N$16*V766)</f>
        <v>8.3096909301728559</v>
      </c>
      <c r="X766" s="64">
        <f t="shared" si="2"/>
        <v>8.3096909301728559</v>
      </c>
      <c r="Y766" s="65">
        <f t="shared" si="3"/>
        <v>91.45947862397702</v>
      </c>
      <c r="Z766" s="62">
        <f>S766*'1º Perfil de consumo'!$N$9/'2º Calculadora de Banda (beta)'!Y766</f>
        <v>6282.1263432106789</v>
      </c>
      <c r="AA766" s="66">
        <f>Z766/'1º Perfil de consumo'!$N$9</f>
        <v>8.3096909301728559</v>
      </c>
    </row>
    <row r="767" spans="1:2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62">
        <v>761</v>
      </c>
      <c r="T767" s="63">
        <f>IF('1º Perfil de consumo'!$N$23=0,0,((IF(S767&lt;'1º Perfil de consumo'!$N$23,(-('1º Perfil de consumo'!$N$23/S767)),S767/'1º Perfil de consumo'!$N$23))))</f>
        <v>187.3383262780853</v>
      </c>
      <c r="U767" s="63">
        <f t="shared" si="0"/>
        <v>5.6201497883425588</v>
      </c>
      <c r="V767" s="63">
        <f t="shared" si="1"/>
        <v>6.6201497883425588</v>
      </c>
      <c r="W767" s="63">
        <f>IF(V767&lt;=0,'1º Perfil de consumo'!$N$16/V767,'1º Perfil de consumo'!$N$16*V767)</f>
        <v>8.3189712948749079</v>
      </c>
      <c r="X767" s="64">
        <f t="shared" si="2"/>
        <v>8.3189712948749079</v>
      </c>
      <c r="Y767" s="65">
        <f t="shared" si="3"/>
        <v>91.477656674789998</v>
      </c>
      <c r="Z767" s="62">
        <f>S767*'1º Perfil de consumo'!$N$9/'2º Calculadora de Banda (beta)'!Y767</f>
        <v>6289.1422989254306</v>
      </c>
      <c r="AA767" s="66">
        <f>Z767/'1º Perfil de consumo'!$N$9</f>
        <v>8.3189712948749079</v>
      </c>
    </row>
    <row r="768" spans="1:27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62">
        <v>762</v>
      </c>
      <c r="T768" s="63">
        <f>IF('1º Perfil de consumo'!$N$23=0,0,((IF(S768&lt;'1º Perfil de consumo'!$N$23,(-('1º Perfil de consumo'!$N$23/S768)),S768/'1º Perfil de consumo'!$N$23))))</f>
        <v>187.58450016281341</v>
      </c>
      <c r="U768" s="63">
        <f t="shared" si="0"/>
        <v>5.6275350048844022</v>
      </c>
      <c r="V768" s="63">
        <f t="shared" si="1"/>
        <v>6.6275350048844022</v>
      </c>
      <c r="W768" s="63">
        <f>IF(V768&lt;=0,'1º Perfil de consumo'!$N$16/V768,'1º Perfil de consumo'!$N$16*V768)</f>
        <v>8.32825165957696</v>
      </c>
      <c r="X768" s="64">
        <f t="shared" si="2"/>
        <v>8.32825165957696</v>
      </c>
      <c r="Y768" s="65">
        <f t="shared" si="3"/>
        <v>91.495794213152578</v>
      </c>
      <c r="Z768" s="62">
        <f>S768*'1º Perfil de consumo'!$N$9/'2º Calculadora de Banda (beta)'!Y768</f>
        <v>6296.1582546401823</v>
      </c>
      <c r="AA768" s="66">
        <f>Z768/'1º Perfil de consumo'!$N$9</f>
        <v>8.32825165957696</v>
      </c>
    </row>
    <row r="769" spans="1:27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62">
        <v>763</v>
      </c>
      <c r="T769" s="63">
        <f>IF('1º Perfil de consumo'!$N$23=0,0,((IF(S769&lt;'1º Perfil de consumo'!$N$23,(-('1º Perfil de consumo'!$N$23/S769)),S769/'1º Perfil de consumo'!$N$23))))</f>
        <v>187.83067404754149</v>
      </c>
      <c r="U769" s="63">
        <f t="shared" si="0"/>
        <v>5.6349202214262446</v>
      </c>
      <c r="V769" s="63">
        <f t="shared" si="1"/>
        <v>6.6349202214262446</v>
      </c>
      <c r="W769" s="63">
        <f>IF(V769&lt;=0,'1º Perfil de consumo'!$N$16/V769,'1º Perfil de consumo'!$N$16*V769)</f>
        <v>8.3375320242790103</v>
      </c>
      <c r="X769" s="64">
        <f t="shared" si="2"/>
        <v>8.3375320242790103</v>
      </c>
      <c r="Y769" s="65">
        <f t="shared" si="3"/>
        <v>91.513891374345945</v>
      </c>
      <c r="Z769" s="62">
        <f>S769*'1º Perfil de consumo'!$N$9/'2º Calculadora de Banda (beta)'!Y769</f>
        <v>6303.1742103549313</v>
      </c>
      <c r="AA769" s="66">
        <f>Z769/'1º Perfil de consumo'!$N$9</f>
        <v>8.3375320242790103</v>
      </c>
    </row>
    <row r="770" spans="1:27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62">
        <v>764</v>
      </c>
      <c r="T770" s="63">
        <f>IF('1º Perfil de consumo'!$N$23=0,0,((IF(S770&lt;'1º Perfil de consumo'!$N$23,(-('1º Perfil de consumo'!$N$23/S770)),S770/'1º Perfil de consumo'!$N$23))))</f>
        <v>188.0768479322696</v>
      </c>
      <c r="U770" s="63">
        <f t="shared" si="0"/>
        <v>5.6423054379680879</v>
      </c>
      <c r="V770" s="63">
        <f t="shared" si="1"/>
        <v>6.6423054379680879</v>
      </c>
      <c r="W770" s="63">
        <f>IF(V770&lt;=0,'1º Perfil de consumo'!$N$16/V770,'1º Perfil de consumo'!$N$16*V770)</f>
        <v>8.3468123889810624</v>
      </c>
      <c r="X770" s="64">
        <f t="shared" si="2"/>
        <v>8.3468123889810624</v>
      </c>
      <c r="Y770" s="65">
        <f t="shared" si="3"/>
        <v>91.531948293049552</v>
      </c>
      <c r="Z770" s="62">
        <f>S770*'1º Perfil de consumo'!$N$9/'2º Calculadora de Banda (beta)'!Y770</f>
        <v>6310.1901660696831</v>
      </c>
      <c r="AA770" s="66">
        <f>Z770/'1º Perfil de consumo'!$N$9</f>
        <v>8.3468123889810624</v>
      </c>
    </row>
    <row r="771" spans="1:27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62">
        <v>765</v>
      </c>
      <c r="T771" s="63">
        <f>IF('1º Perfil de consumo'!$N$23=0,0,((IF(S771&lt;'1º Perfil de consumo'!$N$23,(-('1º Perfil de consumo'!$N$23/S771)),S771/'1º Perfil de consumo'!$N$23))))</f>
        <v>188.32302181699771</v>
      </c>
      <c r="U771" s="63">
        <f t="shared" si="0"/>
        <v>5.6496906545099312</v>
      </c>
      <c r="V771" s="63">
        <f t="shared" si="1"/>
        <v>6.6496906545099312</v>
      </c>
      <c r="W771" s="63">
        <f>IF(V771&lt;=0,'1º Perfil de consumo'!$N$16/V771,'1º Perfil de consumo'!$N$16*V771)</f>
        <v>8.3560927536831144</v>
      </c>
      <c r="X771" s="64">
        <f t="shared" si="2"/>
        <v>8.3560927536831144</v>
      </c>
      <c r="Y771" s="65">
        <f t="shared" si="3"/>
        <v>91.549965103344618</v>
      </c>
      <c r="Z771" s="62">
        <f>S771*'1º Perfil de consumo'!$N$9/'2º Calculadora de Banda (beta)'!Y771</f>
        <v>6317.2061217844348</v>
      </c>
      <c r="AA771" s="66">
        <f>Z771/'1º Perfil de consumo'!$N$9</f>
        <v>8.3560927536831144</v>
      </c>
    </row>
    <row r="772" spans="1:27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62">
        <v>766</v>
      </c>
      <c r="T772" s="63">
        <f>IF('1º Perfil de consumo'!$N$23=0,0,((IF(S772&lt;'1º Perfil de consumo'!$N$23,(-('1º Perfil de consumo'!$N$23/S772)),S772/'1º Perfil de consumo'!$N$23))))</f>
        <v>188.56919570172582</v>
      </c>
      <c r="U772" s="63">
        <f t="shared" si="0"/>
        <v>5.6570758710517746</v>
      </c>
      <c r="V772" s="63">
        <f t="shared" si="1"/>
        <v>6.6570758710517746</v>
      </c>
      <c r="W772" s="63">
        <f>IF(V772&lt;=0,'1º Perfil de consumo'!$N$16/V772,'1º Perfil de consumo'!$N$16*V772)</f>
        <v>8.3653731183851665</v>
      </c>
      <c r="X772" s="64">
        <f t="shared" si="2"/>
        <v>8.3653731183851665</v>
      </c>
      <c r="Y772" s="65">
        <f t="shared" si="3"/>
        <v>91.567941938717368</v>
      </c>
      <c r="Z772" s="62">
        <f>S772*'1º Perfil de consumo'!$N$9/'2º Calculadora de Banda (beta)'!Y772</f>
        <v>6324.2220774991856</v>
      </c>
      <c r="AA772" s="66">
        <f>Z772/'1º Perfil de consumo'!$N$9</f>
        <v>8.3653731183851665</v>
      </c>
    </row>
    <row r="773" spans="1:27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62">
        <v>767</v>
      </c>
      <c r="T773" s="63">
        <f>IF('1º Perfil de consumo'!$N$23=0,0,((IF(S773&lt;'1º Perfil de consumo'!$N$23,(-('1º Perfil de consumo'!$N$23/S773)),S773/'1º Perfil de consumo'!$N$23))))</f>
        <v>188.8153695864539</v>
      </c>
      <c r="U773" s="63">
        <f t="shared" si="0"/>
        <v>5.664461087593617</v>
      </c>
      <c r="V773" s="63">
        <f t="shared" si="1"/>
        <v>6.664461087593617</v>
      </c>
      <c r="W773" s="63">
        <f>IF(V773&lt;=0,'1º Perfil de consumo'!$N$16/V773,'1º Perfil de consumo'!$N$16*V773)</f>
        <v>8.3746534830872168</v>
      </c>
      <c r="X773" s="64">
        <f t="shared" si="2"/>
        <v>8.3746534830872168</v>
      </c>
      <c r="Y773" s="65">
        <f t="shared" si="3"/>
        <v>91.585878932062343</v>
      </c>
      <c r="Z773" s="62">
        <f>S773*'1º Perfil de consumo'!$N$9/'2º Calculadora de Banda (beta)'!Y773</f>
        <v>6331.2380332139355</v>
      </c>
      <c r="AA773" s="66">
        <f>Z773/'1º Perfil de consumo'!$N$9</f>
        <v>8.3746534830872168</v>
      </c>
    </row>
    <row r="774" spans="1:27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62">
        <v>768</v>
      </c>
      <c r="T774" s="63">
        <f>IF('1º Perfil de consumo'!$N$23=0,0,((IF(S774&lt;'1º Perfil de consumo'!$N$23,(-('1º Perfil de consumo'!$N$23/S774)),S774/'1º Perfil de consumo'!$N$23))))</f>
        <v>189.06154347118201</v>
      </c>
      <c r="U774" s="63">
        <f t="shared" si="0"/>
        <v>5.6718463041354603</v>
      </c>
      <c r="V774" s="63">
        <f t="shared" si="1"/>
        <v>6.6718463041354603</v>
      </c>
      <c r="W774" s="63">
        <f>IF(V774&lt;=0,'1º Perfil de consumo'!$N$16/V774,'1º Perfil de consumo'!$N$16*V774)</f>
        <v>8.3839338477892689</v>
      </c>
      <c r="X774" s="64">
        <f t="shared" si="2"/>
        <v>8.3839338477892689</v>
      </c>
      <c r="Y774" s="65">
        <f t="shared" si="3"/>
        <v>91.603776215685585</v>
      </c>
      <c r="Z774" s="62">
        <f>S774*'1º Perfil de consumo'!$N$9/'2º Calculadora de Banda (beta)'!Y774</f>
        <v>6338.2539889286872</v>
      </c>
      <c r="AA774" s="66">
        <f>Z774/'1º Perfil de consumo'!$N$9</f>
        <v>8.3839338477892689</v>
      </c>
    </row>
    <row r="775" spans="1:27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62">
        <v>769</v>
      </c>
      <c r="T775" s="63">
        <f>IF('1º Perfil de consumo'!$N$23=0,0,((IF(S775&lt;'1º Perfil de consumo'!$N$23,(-('1º Perfil de consumo'!$N$23/S775)),S775/'1º Perfil de consumo'!$N$23))))</f>
        <v>189.30771735591011</v>
      </c>
      <c r="U775" s="63">
        <f t="shared" si="0"/>
        <v>5.6792315206773036</v>
      </c>
      <c r="V775" s="63">
        <f t="shared" si="1"/>
        <v>6.6792315206773036</v>
      </c>
      <c r="W775" s="63">
        <f>IF(V775&lt;=0,'1º Perfil de consumo'!$N$16/V775,'1º Perfil de consumo'!$N$16*V775)</f>
        <v>8.3932142124913209</v>
      </c>
      <c r="X775" s="64">
        <f t="shared" si="2"/>
        <v>8.3932142124913209</v>
      </c>
      <c r="Y775" s="65">
        <f t="shared" si="3"/>
        <v>91.621633921308089</v>
      </c>
      <c r="Z775" s="62">
        <f>S775*'1º Perfil de consumo'!$N$9/'2º Calculadora de Banda (beta)'!Y775</f>
        <v>6345.269944643439</v>
      </c>
      <c r="AA775" s="66">
        <f>Z775/'1º Perfil de consumo'!$N$9</f>
        <v>8.3932142124913209</v>
      </c>
    </row>
    <row r="776" spans="1:27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62">
        <v>770</v>
      </c>
      <c r="T776" s="63">
        <f>IF('1º Perfil de consumo'!$N$23=0,0,((IF(S776&lt;'1º Perfil de consumo'!$N$23,(-('1º Perfil de consumo'!$N$23/S776)),S776/'1º Perfil de consumo'!$N$23))))</f>
        <v>189.55389124063822</v>
      </c>
      <c r="U776" s="63">
        <f t="shared" si="0"/>
        <v>5.6866167372191461</v>
      </c>
      <c r="V776" s="63">
        <f t="shared" si="1"/>
        <v>6.6866167372191461</v>
      </c>
      <c r="W776" s="63">
        <f>IF(V776&lt;=0,'1º Perfil de consumo'!$N$16/V776,'1º Perfil de consumo'!$N$16*V776)</f>
        <v>8.4024945771933712</v>
      </c>
      <c r="X776" s="64">
        <f t="shared" si="2"/>
        <v>8.4024945771933712</v>
      </c>
      <c r="Y776" s="65">
        <f t="shared" si="3"/>
        <v>91.639452180068872</v>
      </c>
      <c r="Z776" s="62">
        <f>S776*'1º Perfil de consumo'!$N$9/'2º Calculadora de Banda (beta)'!Y776</f>
        <v>6352.2859003581889</v>
      </c>
      <c r="AA776" s="66">
        <f>Z776/'1º Perfil de consumo'!$N$9</f>
        <v>8.4024945771933712</v>
      </c>
    </row>
    <row r="777" spans="1:2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62">
        <v>771</v>
      </c>
      <c r="T777" s="63">
        <f>IF('1º Perfil de consumo'!$N$23=0,0,((IF(S777&lt;'1º Perfil de consumo'!$N$23,(-('1º Perfil de consumo'!$N$23/S777)),S777/'1º Perfil de consumo'!$N$23))))</f>
        <v>189.8000651253663</v>
      </c>
      <c r="U777" s="63">
        <f t="shared" si="0"/>
        <v>5.6940019537609885</v>
      </c>
      <c r="V777" s="63">
        <f t="shared" si="1"/>
        <v>6.6940019537609885</v>
      </c>
      <c r="W777" s="63">
        <f>IF(V777&lt;=0,'1º Perfil de consumo'!$N$16/V777,'1º Perfil de consumo'!$N$16*V777)</f>
        <v>8.4117749418954215</v>
      </c>
      <c r="X777" s="64">
        <f t="shared" si="2"/>
        <v>8.4117749418954215</v>
      </c>
      <c r="Y777" s="65">
        <f t="shared" si="3"/>
        <v>91.657231122528216</v>
      </c>
      <c r="Z777" s="62">
        <f>S777*'1º Perfil de consumo'!$N$9/'2º Calculadora de Banda (beta)'!Y777</f>
        <v>6359.3018560729388</v>
      </c>
      <c r="AA777" s="66">
        <f>Z777/'1º Perfil de consumo'!$N$9</f>
        <v>8.4117749418954215</v>
      </c>
    </row>
    <row r="778" spans="1:27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62">
        <v>772</v>
      </c>
      <c r="T778" s="63">
        <f>IF('1º Perfil de consumo'!$N$23=0,0,((IF(S778&lt;'1º Perfil de consumo'!$N$23,(-('1º Perfil de consumo'!$N$23/S778)),S778/'1º Perfil de consumo'!$N$23))))</f>
        <v>190.04623901009441</v>
      </c>
      <c r="U778" s="63">
        <f t="shared" si="0"/>
        <v>5.7013871703028318</v>
      </c>
      <c r="V778" s="63">
        <f t="shared" si="1"/>
        <v>6.7013871703028318</v>
      </c>
      <c r="W778" s="63">
        <f>IF(V778&lt;=0,'1º Perfil de consumo'!$N$16/V778,'1º Perfil de consumo'!$N$16*V778)</f>
        <v>8.4210553065974736</v>
      </c>
      <c r="X778" s="64">
        <f t="shared" si="2"/>
        <v>8.4210553065974736</v>
      </c>
      <c r="Y778" s="65">
        <f t="shared" si="3"/>
        <v>91.674970878670848</v>
      </c>
      <c r="Z778" s="62">
        <f>S778*'1º Perfil de consumo'!$N$9/'2º Calculadora de Banda (beta)'!Y778</f>
        <v>6366.3178117876896</v>
      </c>
      <c r="AA778" s="66">
        <f>Z778/'1º Perfil de consumo'!$N$9</f>
        <v>8.4210553065974736</v>
      </c>
    </row>
    <row r="779" spans="1:27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62">
        <v>773</v>
      </c>
      <c r="T779" s="63">
        <f>IF('1º Perfil de consumo'!$N$23=0,0,((IF(S779&lt;'1º Perfil de consumo'!$N$23,(-('1º Perfil de consumo'!$N$23/S779)),S779/'1º Perfil de consumo'!$N$23))))</f>
        <v>190.29241289482252</v>
      </c>
      <c r="U779" s="63">
        <f t="shared" si="0"/>
        <v>5.7087723868446751</v>
      </c>
      <c r="V779" s="63">
        <f t="shared" si="1"/>
        <v>6.7087723868446751</v>
      </c>
      <c r="W779" s="63">
        <f>IF(V779&lt;=0,'1º Perfil de consumo'!$N$16/V779,'1º Perfil de consumo'!$N$16*V779)</f>
        <v>8.4303356712995257</v>
      </c>
      <c r="X779" s="64">
        <f t="shared" si="2"/>
        <v>8.4303356712995257</v>
      </c>
      <c r="Y779" s="65">
        <f t="shared" si="3"/>
        <v>91.692671577909195</v>
      </c>
      <c r="Z779" s="62">
        <f>S779*'1º Perfil de consumo'!$N$9/'2º Calculadora de Banda (beta)'!Y779</f>
        <v>6373.3337675024413</v>
      </c>
      <c r="AA779" s="66">
        <f>Z779/'1º Perfil de consumo'!$N$9</f>
        <v>8.4303356712995257</v>
      </c>
    </row>
    <row r="780" spans="1:27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62">
        <v>774</v>
      </c>
      <c r="T780" s="63">
        <f>IF('1º Perfil de consumo'!$N$23=0,0,((IF(S780&lt;'1º Perfil de consumo'!$N$23,(-('1º Perfil de consumo'!$N$23/S780)),S780/'1º Perfil de consumo'!$N$23))))</f>
        <v>190.53858677955063</v>
      </c>
      <c r="U780" s="63">
        <f t="shared" si="0"/>
        <v>5.7161576033865185</v>
      </c>
      <c r="V780" s="63">
        <f t="shared" si="1"/>
        <v>6.7161576033865185</v>
      </c>
      <c r="W780" s="63">
        <f>IF(V780&lt;=0,'1º Perfil de consumo'!$N$16/V780,'1º Perfil de consumo'!$N$16*V780)</f>
        <v>8.4396160360015759</v>
      </c>
      <c r="X780" s="64">
        <f t="shared" si="2"/>
        <v>8.4396160360015759</v>
      </c>
      <c r="Y780" s="65">
        <f t="shared" si="3"/>
        <v>91.71033334908644</v>
      </c>
      <c r="Z780" s="62">
        <f>S780*'1º Perfil de consumo'!$N$9/'2º Calculadora de Banda (beta)'!Y780</f>
        <v>6380.3497232171912</v>
      </c>
      <c r="AA780" s="66">
        <f>Z780/'1º Perfil de consumo'!$N$9</f>
        <v>8.4396160360015759</v>
      </c>
    </row>
    <row r="781" spans="1:27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62">
        <v>775</v>
      </c>
      <c r="T781" s="63">
        <f>IF('1º Perfil de consumo'!$N$23=0,0,((IF(S781&lt;'1º Perfil de consumo'!$N$23,(-('1º Perfil de consumo'!$N$23/S781)),S781/'1º Perfil de consumo'!$N$23))))</f>
        <v>190.78476066427871</v>
      </c>
      <c r="U781" s="63">
        <f t="shared" si="0"/>
        <v>5.7235428199283609</v>
      </c>
      <c r="V781" s="63">
        <f t="shared" si="1"/>
        <v>6.7235428199283609</v>
      </c>
      <c r="W781" s="63">
        <f>IF(V781&lt;=0,'1º Perfil de consumo'!$N$16/V781,'1º Perfil de consumo'!$N$16*V781)</f>
        <v>8.448896400703628</v>
      </c>
      <c r="X781" s="64">
        <f t="shared" si="2"/>
        <v>8.448896400703628</v>
      </c>
      <c r="Y781" s="65">
        <f t="shared" si="3"/>
        <v>91.727956320479635</v>
      </c>
      <c r="Z781" s="62">
        <f>S781*'1º Perfil de consumo'!$N$9/'2º Calculadora de Banda (beta)'!Y781</f>
        <v>6387.365678931943</v>
      </c>
      <c r="AA781" s="66">
        <f>Z781/'1º Perfil de consumo'!$N$9</f>
        <v>8.448896400703628</v>
      </c>
    </row>
    <row r="782" spans="1:27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62">
        <v>776</v>
      </c>
      <c r="T782" s="63">
        <f>IF('1º Perfil de consumo'!$N$23=0,0,((IF(S782&lt;'1º Perfil de consumo'!$N$23,(-('1º Perfil de consumo'!$N$23/S782)),S782/'1º Perfil de consumo'!$N$23))))</f>
        <v>191.03093454900682</v>
      </c>
      <c r="U782" s="63">
        <f t="shared" si="0"/>
        <v>5.7309280364702042</v>
      </c>
      <c r="V782" s="63">
        <f t="shared" si="1"/>
        <v>6.7309280364702042</v>
      </c>
      <c r="W782" s="63">
        <f>IF(V782&lt;=0,'1º Perfil de consumo'!$N$16/V782,'1º Perfil de consumo'!$N$16*V782)</f>
        <v>8.4581767654056801</v>
      </c>
      <c r="X782" s="64">
        <f t="shared" si="2"/>
        <v>8.4581767654056801</v>
      </c>
      <c r="Y782" s="65">
        <f t="shared" si="3"/>
        <v>91.74554061980291</v>
      </c>
      <c r="Z782" s="62">
        <f>S782*'1º Perfil de consumo'!$N$9/'2º Calculadora de Banda (beta)'!Y782</f>
        <v>6394.3816346466938</v>
      </c>
      <c r="AA782" s="66">
        <f>Z782/'1º Perfil de consumo'!$N$9</f>
        <v>8.4581767654056801</v>
      </c>
    </row>
    <row r="783" spans="1:27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62">
        <v>777</v>
      </c>
      <c r="T783" s="63">
        <f>IF('1º Perfil de consumo'!$N$23=0,0,((IF(S783&lt;'1º Perfil de consumo'!$N$23,(-('1º Perfil de consumo'!$N$23/S783)),S783/'1º Perfil de consumo'!$N$23))))</f>
        <v>191.27710843373492</v>
      </c>
      <c r="U783" s="63">
        <f t="shared" si="0"/>
        <v>5.7383132530120475</v>
      </c>
      <c r="V783" s="63">
        <f t="shared" si="1"/>
        <v>6.7383132530120475</v>
      </c>
      <c r="W783" s="63">
        <f>IF(V783&lt;=0,'1º Perfil de consumo'!$N$16/V783,'1º Perfil de consumo'!$N$16*V783)</f>
        <v>8.4674571301077304</v>
      </c>
      <c r="X783" s="64">
        <f t="shared" si="2"/>
        <v>8.4674571301077304</v>
      </c>
      <c r="Y783" s="65">
        <f t="shared" si="3"/>
        <v>91.763086374210474</v>
      </c>
      <c r="Z783" s="62">
        <f>S783*'1º Perfil de consumo'!$N$9/'2º Calculadora de Banda (beta)'!Y783</f>
        <v>6401.3975903614446</v>
      </c>
      <c r="AA783" s="66">
        <f>Z783/'1º Perfil de consumo'!$N$9</f>
        <v>8.4674571301077304</v>
      </c>
    </row>
    <row r="784" spans="1:27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62">
        <v>778</v>
      </c>
      <c r="T784" s="63">
        <f>IF('1º Perfil de consumo'!$N$23=0,0,((IF(S784&lt;'1º Perfil de consumo'!$N$23,(-('1º Perfil de consumo'!$N$23/S784)),S784/'1º Perfil de consumo'!$N$23))))</f>
        <v>191.52328231846303</v>
      </c>
      <c r="U784" s="63">
        <f t="shared" si="0"/>
        <v>5.7456984695538909</v>
      </c>
      <c r="V784" s="63">
        <f t="shared" si="1"/>
        <v>6.7456984695538909</v>
      </c>
      <c r="W784" s="63">
        <f>IF(V784&lt;=0,'1º Perfil de consumo'!$N$16/V784,'1º Perfil de consumo'!$N$16*V784)</f>
        <v>8.4767374948097824</v>
      </c>
      <c r="X784" s="64">
        <f t="shared" si="2"/>
        <v>8.4767374948097824</v>
      </c>
      <c r="Y784" s="65">
        <f t="shared" si="3"/>
        <v>91.780593710299655</v>
      </c>
      <c r="Z784" s="62">
        <f>S784*'1º Perfil de consumo'!$N$9/'2º Calculadora de Banda (beta)'!Y784</f>
        <v>6408.4135460761954</v>
      </c>
      <c r="AA784" s="66">
        <f>Z784/'1º Perfil de consumo'!$N$9</f>
        <v>8.4767374948097824</v>
      </c>
    </row>
    <row r="785" spans="1:27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62">
        <v>779</v>
      </c>
      <c r="T785" s="63">
        <f>IF('1º Perfil de consumo'!$N$23=0,0,((IF(S785&lt;'1º Perfil de consumo'!$N$23,(-('1º Perfil de consumo'!$N$23/S785)),S785/'1º Perfil de consumo'!$N$23))))</f>
        <v>191.76945620319111</v>
      </c>
      <c r="U785" s="63">
        <f t="shared" si="0"/>
        <v>5.7530836860957333</v>
      </c>
      <c r="V785" s="63">
        <f t="shared" si="1"/>
        <v>6.7530836860957333</v>
      </c>
      <c r="W785" s="63">
        <f>IF(V785&lt;=0,'1º Perfil de consumo'!$N$16/V785,'1º Perfil de consumo'!$N$16*V785)</f>
        <v>8.4860178595118327</v>
      </c>
      <c r="X785" s="64">
        <f t="shared" si="2"/>
        <v>8.4860178595118327</v>
      </c>
      <c r="Y785" s="65">
        <f t="shared" si="3"/>
        <v>91.798062754114071</v>
      </c>
      <c r="Z785" s="62">
        <f>S785*'1º Perfil de consumo'!$N$9/'2º Calculadora de Banda (beta)'!Y785</f>
        <v>6415.4295017909453</v>
      </c>
      <c r="AA785" s="66">
        <f>Z785/'1º Perfil de consumo'!$N$9</f>
        <v>8.4860178595118327</v>
      </c>
    </row>
    <row r="786" spans="1:27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62">
        <v>780</v>
      </c>
      <c r="T786" s="63">
        <f>IF('1º Perfil de consumo'!$N$23=0,0,((IF(S786&lt;'1º Perfil de consumo'!$N$23,(-('1º Perfil de consumo'!$N$23/S786)),S786/'1º Perfil de consumo'!$N$23))))</f>
        <v>192.01563008791922</v>
      </c>
      <c r="U786" s="63">
        <f t="shared" si="0"/>
        <v>5.7604689026375766</v>
      </c>
      <c r="V786" s="63">
        <f t="shared" si="1"/>
        <v>6.7604689026375766</v>
      </c>
      <c r="W786" s="63">
        <f>IF(V786&lt;=0,'1º Perfil de consumo'!$N$16/V786,'1º Perfil de consumo'!$N$16*V786)</f>
        <v>8.4952982242138848</v>
      </c>
      <c r="X786" s="64">
        <f t="shared" si="2"/>
        <v>8.4952982242138848</v>
      </c>
      <c r="Y786" s="65">
        <f t="shared" si="3"/>
        <v>91.815493631146481</v>
      </c>
      <c r="Z786" s="62">
        <f>S786*'1º Perfil de consumo'!$N$9/'2º Calculadora de Banda (beta)'!Y786</f>
        <v>6422.445457505697</v>
      </c>
      <c r="AA786" s="66">
        <f>Z786/'1º Perfil de consumo'!$N$9</f>
        <v>8.4952982242138848</v>
      </c>
    </row>
    <row r="787" spans="1:2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62">
        <v>781</v>
      </c>
      <c r="T787" s="63">
        <f>IF('1º Perfil de consumo'!$N$23=0,0,((IF(S787&lt;'1º Perfil de consumo'!$N$23,(-('1º Perfil de consumo'!$N$23/S787)),S787/'1º Perfil de consumo'!$N$23))))</f>
        <v>192.26180397264733</v>
      </c>
      <c r="U787" s="63">
        <f t="shared" si="0"/>
        <v>5.7678541191794199</v>
      </c>
      <c r="V787" s="63">
        <f t="shared" si="1"/>
        <v>6.7678541191794199</v>
      </c>
      <c r="W787" s="63">
        <f>IF(V787&lt;=0,'1º Perfil de consumo'!$N$16/V787,'1º Perfil de consumo'!$N$16*V787)</f>
        <v>8.5045785889159369</v>
      </c>
      <c r="X787" s="64">
        <f t="shared" si="2"/>
        <v>8.5045785889159369</v>
      </c>
      <c r="Y787" s="65">
        <f t="shared" si="3"/>
        <v>91.832886466341961</v>
      </c>
      <c r="Z787" s="62">
        <f>S787*'1º Perfil de consumo'!$N$9/'2º Calculadora de Banda (beta)'!Y787</f>
        <v>6429.4614132204488</v>
      </c>
      <c r="AA787" s="66">
        <f>Z787/'1º Perfil de consumo'!$N$9</f>
        <v>8.5045785889159369</v>
      </c>
    </row>
    <row r="788" spans="1:27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62">
        <v>782</v>
      </c>
      <c r="T788" s="63">
        <f>IF('1º Perfil de consumo'!$N$23=0,0,((IF(S788&lt;'1º Perfil de consumo'!$N$23,(-('1º Perfil de consumo'!$N$23/S788)),S788/'1º Perfil de consumo'!$N$23))))</f>
        <v>192.50797785737544</v>
      </c>
      <c r="U788" s="63">
        <f t="shared" si="0"/>
        <v>5.7752393357212632</v>
      </c>
      <c r="V788" s="63">
        <f t="shared" si="1"/>
        <v>6.7752393357212632</v>
      </c>
      <c r="W788" s="63">
        <f>IF(V788&lt;=0,'1º Perfil de consumo'!$N$16/V788,'1º Perfil de consumo'!$N$16*V788)</f>
        <v>8.5138589536179889</v>
      </c>
      <c r="X788" s="64">
        <f t="shared" si="2"/>
        <v>8.5138589536179889</v>
      </c>
      <c r="Y788" s="65">
        <f t="shared" si="3"/>
        <v>91.850241384100784</v>
      </c>
      <c r="Z788" s="62">
        <f>S788*'1º Perfil de consumo'!$N$9/'2º Calculadora de Banda (beta)'!Y788</f>
        <v>6436.4773689351996</v>
      </c>
      <c r="AA788" s="66">
        <f>Z788/'1º Perfil de consumo'!$N$9</f>
        <v>8.5138589536179889</v>
      </c>
    </row>
    <row r="789" spans="1:27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62">
        <v>783</v>
      </c>
      <c r="T789" s="63">
        <f>IF('1º Perfil de consumo'!$N$23=0,0,((IF(S789&lt;'1º Perfil de consumo'!$N$23,(-('1º Perfil de consumo'!$N$23/S789)),S789/'1º Perfil de consumo'!$N$23))))</f>
        <v>192.75415174210355</v>
      </c>
      <c r="U789" s="63">
        <f t="shared" si="0"/>
        <v>5.7826245522631066</v>
      </c>
      <c r="V789" s="63">
        <f t="shared" si="1"/>
        <v>6.7826245522631066</v>
      </c>
      <c r="W789" s="63">
        <f>IF(V789&lt;=0,'1º Perfil de consumo'!$N$16/V789,'1º Perfil de consumo'!$N$16*V789)</f>
        <v>8.523139318320041</v>
      </c>
      <c r="X789" s="64">
        <f t="shared" si="2"/>
        <v>8.523139318320041</v>
      </c>
      <c r="Y789" s="65">
        <f t="shared" si="3"/>
        <v>91.867558508281405</v>
      </c>
      <c r="Z789" s="62">
        <f>S789*'1º Perfil de consumo'!$N$9/'2º Calculadora de Banda (beta)'!Y789</f>
        <v>6443.4933246499504</v>
      </c>
      <c r="AA789" s="66">
        <f>Z789/'1º Perfil de consumo'!$N$9</f>
        <v>8.523139318320041</v>
      </c>
    </row>
    <row r="790" spans="1:27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62">
        <v>784</v>
      </c>
      <c r="T790" s="63">
        <f>IF('1º Perfil de consumo'!$N$23=0,0,((IF(S790&lt;'1º Perfil de consumo'!$N$23,(-('1º Perfil de consumo'!$N$23/S790)),S790/'1º Perfil de consumo'!$N$23))))</f>
        <v>193.00032562683162</v>
      </c>
      <c r="U790" s="63">
        <f t="shared" si="0"/>
        <v>5.7900097688049481</v>
      </c>
      <c r="V790" s="63">
        <f t="shared" si="1"/>
        <v>6.7900097688049481</v>
      </c>
      <c r="W790" s="63">
        <f>IF(V790&lt;=0,'1º Perfil de consumo'!$N$16/V790,'1º Perfil de consumo'!$N$16*V790)</f>
        <v>8.5324196830220895</v>
      </c>
      <c r="X790" s="64">
        <f t="shared" si="2"/>
        <v>8.5324196830220895</v>
      </c>
      <c r="Y790" s="65">
        <f t="shared" si="3"/>
        <v>91.884837962203449</v>
      </c>
      <c r="Z790" s="62">
        <f>S790*'1º Perfil de consumo'!$N$9/'2º Calculadora de Banda (beta)'!Y790</f>
        <v>6450.5092803646994</v>
      </c>
      <c r="AA790" s="66">
        <f>Z790/'1º Perfil de consumo'!$N$9</f>
        <v>8.5324196830220895</v>
      </c>
    </row>
    <row r="791" spans="1:27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62">
        <v>785</v>
      </c>
      <c r="T791" s="63">
        <f>IF('1º Perfil de consumo'!$N$23=0,0,((IF(S791&lt;'1º Perfil de consumo'!$N$23,(-('1º Perfil de consumo'!$N$23/S791)),S791/'1º Perfil de consumo'!$N$23))))</f>
        <v>193.24649951155973</v>
      </c>
      <c r="U791" s="63">
        <f t="shared" si="0"/>
        <v>5.7973949853467914</v>
      </c>
      <c r="V791" s="63">
        <f t="shared" si="1"/>
        <v>6.7973949853467914</v>
      </c>
      <c r="W791" s="63">
        <f>IF(V791&lt;=0,'1º Perfil de consumo'!$N$16/V791,'1º Perfil de consumo'!$N$16*V791)</f>
        <v>8.5417000477241416</v>
      </c>
      <c r="X791" s="64">
        <f t="shared" si="2"/>
        <v>8.5417000477241416</v>
      </c>
      <c r="Y791" s="65">
        <f t="shared" si="3"/>
        <v>91.902079868650517</v>
      </c>
      <c r="Z791" s="62">
        <f>S791*'1º Perfil de consumo'!$N$9/'2º Calculadora de Banda (beta)'!Y791</f>
        <v>6457.5252360794511</v>
      </c>
      <c r="AA791" s="66">
        <f>Z791/'1º Perfil de consumo'!$N$9</f>
        <v>8.5417000477241416</v>
      </c>
    </row>
    <row r="792" spans="1:27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62">
        <v>786</v>
      </c>
      <c r="T792" s="63">
        <f>IF('1º Perfil de consumo'!$N$23=0,0,((IF(S792&lt;'1º Perfil de consumo'!$N$23,(-('1º Perfil de consumo'!$N$23/S792)),S792/'1º Perfil de consumo'!$N$23))))</f>
        <v>193.49267339628784</v>
      </c>
      <c r="U792" s="63">
        <f t="shared" si="0"/>
        <v>5.8047802018886347</v>
      </c>
      <c r="V792" s="63">
        <f t="shared" si="1"/>
        <v>6.8047802018886347</v>
      </c>
      <c r="W792" s="63">
        <f>IF(V792&lt;=0,'1º Perfil de consumo'!$N$16/V792,'1º Perfil de consumo'!$N$16*V792)</f>
        <v>8.5509804124261937</v>
      </c>
      <c r="X792" s="64">
        <f t="shared" si="2"/>
        <v>8.5509804124261937</v>
      </c>
      <c r="Y792" s="65">
        <f t="shared" si="3"/>
        <v>91.91928434987328</v>
      </c>
      <c r="Z792" s="62">
        <f>S792*'1º Perfil de consumo'!$N$9/'2º Calculadora de Banda (beta)'!Y792</f>
        <v>6464.5411917942029</v>
      </c>
      <c r="AA792" s="66">
        <f>Z792/'1º Perfil de consumo'!$N$9</f>
        <v>8.5509804124261937</v>
      </c>
    </row>
    <row r="793" spans="1:27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62">
        <v>787</v>
      </c>
      <c r="T793" s="63">
        <f>IF('1º Perfil de consumo'!$N$23=0,0,((IF(S793&lt;'1º Perfil de consumo'!$N$23,(-('1º Perfil de consumo'!$N$23/S793)),S793/'1º Perfil de consumo'!$N$23))))</f>
        <v>193.73884728101595</v>
      </c>
      <c r="U793" s="63">
        <f t="shared" si="0"/>
        <v>5.8121654184304781</v>
      </c>
      <c r="V793" s="63">
        <f t="shared" si="1"/>
        <v>6.8121654184304781</v>
      </c>
      <c r="W793" s="63">
        <f>IF(V793&lt;=0,'1º Perfil de consumo'!$N$16/V793,'1º Perfil de consumo'!$N$16*V793)</f>
        <v>8.5602607771282457</v>
      </c>
      <c r="X793" s="64">
        <f t="shared" si="2"/>
        <v>8.5602607771282457</v>
      </c>
      <c r="Y793" s="65">
        <f t="shared" si="3"/>
        <v>91.93645152759224</v>
      </c>
      <c r="Z793" s="62">
        <f>S793*'1º Perfil de consumo'!$N$9/'2º Calculadora de Banda (beta)'!Y793</f>
        <v>6471.5571475089537</v>
      </c>
      <c r="AA793" s="66">
        <f>Z793/'1º Perfil de consumo'!$N$9</f>
        <v>8.5602607771282457</v>
      </c>
    </row>
    <row r="794" spans="1:27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62">
        <v>788</v>
      </c>
      <c r="T794" s="63">
        <f>IF('1º Perfil de consumo'!$N$23=0,0,((IF(S794&lt;'1º Perfil de consumo'!$N$23,(-('1º Perfil de consumo'!$N$23/S794)),S794/'1º Perfil de consumo'!$N$23))))</f>
        <v>193.98502116574403</v>
      </c>
      <c r="U794" s="63">
        <f t="shared" si="0"/>
        <v>5.8195506349723205</v>
      </c>
      <c r="V794" s="63">
        <f t="shared" si="1"/>
        <v>6.8195506349723205</v>
      </c>
      <c r="W794" s="63">
        <f>IF(V794&lt;=0,'1º Perfil de consumo'!$N$16/V794,'1º Perfil de consumo'!$N$16*V794)</f>
        <v>8.569541141830296</v>
      </c>
      <c r="X794" s="64">
        <f t="shared" si="2"/>
        <v>8.569541141830296</v>
      </c>
      <c r="Y794" s="65">
        <f t="shared" si="3"/>
        <v>91.953581523000622</v>
      </c>
      <c r="Z794" s="62">
        <f>S794*'1º Perfil de consumo'!$N$9/'2º Calculadora de Banda (beta)'!Y794</f>
        <v>6478.5731032237045</v>
      </c>
      <c r="AA794" s="66">
        <f>Z794/'1º Perfil de consumo'!$N$9</f>
        <v>8.5695411418302978</v>
      </c>
    </row>
    <row r="795" spans="1:27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62">
        <v>789</v>
      </c>
      <c r="T795" s="63">
        <f>IF('1º Perfil de consumo'!$N$23=0,0,((IF(S795&lt;'1º Perfil de consumo'!$N$23,(-('1º Perfil de consumo'!$N$23/S795)),S795/'1º Perfil de consumo'!$N$23))))</f>
        <v>194.23119505047214</v>
      </c>
      <c r="U795" s="63">
        <f t="shared" si="0"/>
        <v>5.8269358515141638</v>
      </c>
      <c r="V795" s="63">
        <f t="shared" si="1"/>
        <v>6.8269358515141638</v>
      </c>
      <c r="W795" s="63">
        <f>IF(V795&lt;=0,'1º Perfil de consumo'!$N$16/V795,'1º Perfil de consumo'!$N$16*V795)</f>
        <v>8.5788215065323481</v>
      </c>
      <c r="X795" s="64">
        <f t="shared" si="2"/>
        <v>8.5788215065323481</v>
      </c>
      <c r="Y795" s="65">
        <f t="shared" si="3"/>
        <v>91.970674456767227</v>
      </c>
      <c r="Z795" s="62">
        <f>S795*'1º Perfil de consumo'!$N$9/'2º Calculadora de Banda (beta)'!Y795</f>
        <v>6485.5890589384553</v>
      </c>
      <c r="AA795" s="66">
        <f>Z795/'1º Perfil de consumo'!$N$9</f>
        <v>8.5788215065323481</v>
      </c>
    </row>
    <row r="796" spans="1:27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62">
        <v>790</v>
      </c>
      <c r="T796" s="63">
        <f>IF('1º Perfil de consumo'!$N$23=0,0,((IF(S796&lt;'1º Perfil de consumo'!$N$23,(-('1º Perfil de consumo'!$N$23/S796)),S796/'1º Perfil de consumo'!$N$23))))</f>
        <v>194.47736893520025</v>
      </c>
      <c r="U796" s="63">
        <f t="shared" si="0"/>
        <v>5.8343210680560071</v>
      </c>
      <c r="V796" s="63">
        <f t="shared" si="1"/>
        <v>6.8343210680560071</v>
      </c>
      <c r="W796" s="63">
        <f>IF(V796&lt;=0,'1º Perfil de consumo'!$N$16/V796,'1º Perfil de consumo'!$N$16*V796)</f>
        <v>8.5881018712344002</v>
      </c>
      <c r="X796" s="64">
        <f t="shared" si="2"/>
        <v>8.5881018712344002</v>
      </c>
      <c r="Y796" s="65">
        <f t="shared" si="3"/>
        <v>91.987730449039304</v>
      </c>
      <c r="Z796" s="62">
        <f>S796*'1º Perfil de consumo'!$N$9/'2º Calculadora de Banda (beta)'!Y796</f>
        <v>6492.6050146532061</v>
      </c>
      <c r="AA796" s="66">
        <f>Z796/'1º Perfil de consumo'!$N$9</f>
        <v>8.5881018712344002</v>
      </c>
    </row>
    <row r="797" spans="1:2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62">
        <v>791</v>
      </c>
      <c r="T797" s="63">
        <f>IF('1º Perfil de consumo'!$N$23=0,0,((IF(S797&lt;'1º Perfil de consumo'!$N$23,(-('1º Perfil de consumo'!$N$23/S797)),S797/'1º Perfil de consumo'!$N$23))))</f>
        <v>194.72354281992835</v>
      </c>
      <c r="U797" s="63">
        <f t="shared" si="0"/>
        <v>5.8417062845978505</v>
      </c>
      <c r="V797" s="63">
        <f t="shared" si="1"/>
        <v>6.8417062845978505</v>
      </c>
      <c r="W797" s="63">
        <f>IF(V797&lt;=0,'1º Perfil de consumo'!$N$16/V797,'1º Perfil de consumo'!$N$16*V797)</f>
        <v>8.5973822359364522</v>
      </c>
      <c r="X797" s="64">
        <f t="shared" si="2"/>
        <v>8.5973822359364522</v>
      </c>
      <c r="Y797" s="65">
        <f t="shared" si="3"/>
        <v>92.004749619445292</v>
      </c>
      <c r="Z797" s="62">
        <f>S797*'1º Perfil de consumo'!$N$9/'2º Calculadora de Banda (beta)'!Y797</f>
        <v>6499.6209703679579</v>
      </c>
      <c r="AA797" s="66">
        <f>Z797/'1º Perfil de consumo'!$N$9</f>
        <v>8.5973822359364522</v>
      </c>
    </row>
    <row r="798" spans="1:27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62">
        <v>792</v>
      </c>
      <c r="T798" s="63">
        <f>IF('1º Perfil de consumo'!$N$23=0,0,((IF(S798&lt;'1º Perfil de consumo'!$N$23,(-('1º Perfil de consumo'!$N$23/S798)),S798/'1º Perfil de consumo'!$N$23))))</f>
        <v>194.96971670465643</v>
      </c>
      <c r="U798" s="63">
        <f t="shared" si="0"/>
        <v>5.8490915011396929</v>
      </c>
      <c r="V798" s="63">
        <f t="shared" si="1"/>
        <v>6.8490915011396929</v>
      </c>
      <c r="W798" s="63">
        <f>IF(V798&lt;=0,'1º Perfil de consumo'!$N$16/V798,'1º Perfil de consumo'!$N$16*V798)</f>
        <v>8.6066626006385025</v>
      </c>
      <c r="X798" s="64">
        <f t="shared" si="2"/>
        <v>8.6066626006385025</v>
      </c>
      <c r="Y798" s="65">
        <f t="shared" si="3"/>
        <v>92.021732087097718</v>
      </c>
      <c r="Z798" s="62">
        <f>S798*'1º Perfil de consumo'!$N$9/'2º Calculadora de Banda (beta)'!Y798</f>
        <v>6506.6369260827078</v>
      </c>
      <c r="AA798" s="66">
        <f>Z798/'1º Perfil de consumo'!$N$9</f>
        <v>8.6066626006385025</v>
      </c>
    </row>
    <row r="799" spans="1:27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62">
        <v>793</v>
      </c>
      <c r="T799" s="63">
        <f>IF('1º Perfil de consumo'!$N$23=0,0,((IF(S799&lt;'1º Perfil de consumo'!$N$23,(-('1º Perfil de consumo'!$N$23/S799)),S799/'1º Perfil de consumo'!$N$23))))</f>
        <v>195.21589058938454</v>
      </c>
      <c r="U799" s="63">
        <f t="shared" si="0"/>
        <v>5.8564767176815362</v>
      </c>
      <c r="V799" s="63">
        <f t="shared" si="1"/>
        <v>6.8564767176815362</v>
      </c>
      <c r="W799" s="63">
        <f>IF(V799&lt;=0,'1º Perfil de consumo'!$N$16/V799,'1º Perfil de consumo'!$N$16*V799)</f>
        <v>8.6159429653405546</v>
      </c>
      <c r="X799" s="64">
        <f t="shared" si="2"/>
        <v>8.6159429653405546</v>
      </c>
      <c r="Y799" s="65">
        <f t="shared" si="3"/>
        <v>92.038677970595856</v>
      </c>
      <c r="Z799" s="62">
        <f>S799*'1º Perfil de consumo'!$N$9/'2º Calculadora de Banda (beta)'!Y799</f>
        <v>6513.6528817974586</v>
      </c>
      <c r="AA799" s="66">
        <f>Z799/'1º Perfil de consumo'!$N$9</f>
        <v>8.6159429653405528</v>
      </c>
    </row>
    <row r="800" spans="1:27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62">
        <v>794</v>
      </c>
      <c r="T800" s="63">
        <f>IF('1º Perfil de consumo'!$N$23=0,0,((IF(S800&lt;'1º Perfil de consumo'!$N$23,(-('1º Perfil de consumo'!$N$23/S800)),S800/'1º Perfil de consumo'!$N$23))))</f>
        <v>195.46206447411265</v>
      </c>
      <c r="U800" s="63">
        <f t="shared" si="0"/>
        <v>5.8638619342233795</v>
      </c>
      <c r="V800" s="63">
        <f t="shared" si="1"/>
        <v>6.8638619342233795</v>
      </c>
      <c r="W800" s="63">
        <f>IF(V800&lt;=0,'1º Perfil de consumo'!$N$16/V800,'1º Perfil de consumo'!$N$16*V800)</f>
        <v>8.6252233300426067</v>
      </c>
      <c r="X800" s="64">
        <f t="shared" si="2"/>
        <v>8.6252233300426067</v>
      </c>
      <c r="Y800" s="65">
        <f t="shared" si="3"/>
        <v>92.05558738802857</v>
      </c>
      <c r="Z800" s="62">
        <f>S800*'1º Perfil de consumo'!$N$9/'2º Calculadora de Banda (beta)'!Y800</f>
        <v>6520.6688375122112</v>
      </c>
      <c r="AA800" s="66">
        <f>Z800/'1º Perfil de consumo'!$N$9</f>
        <v>8.6252233300426067</v>
      </c>
    </row>
    <row r="801" spans="1:27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62">
        <v>795</v>
      </c>
      <c r="T801" s="63">
        <f>IF('1º Perfil de consumo'!$N$23=0,0,((IF(S801&lt;'1º Perfil de consumo'!$N$23,(-('1º Perfil de consumo'!$N$23/S801)),S801/'1º Perfil de consumo'!$N$23))))</f>
        <v>195.70823835884076</v>
      </c>
      <c r="U801" s="63">
        <f t="shared" si="0"/>
        <v>5.8712471507652229</v>
      </c>
      <c r="V801" s="63">
        <f t="shared" si="1"/>
        <v>6.8712471507652229</v>
      </c>
      <c r="W801" s="63">
        <f>IF(V801&lt;=0,'1º Perfil de consumo'!$N$16/V801,'1º Perfil de consumo'!$N$16*V801)</f>
        <v>8.634503694744657</v>
      </c>
      <c r="X801" s="64">
        <f t="shared" si="2"/>
        <v>8.634503694744657</v>
      </c>
      <c r="Y801" s="65">
        <f t="shared" si="3"/>
        <v>92.072460456977083</v>
      </c>
      <c r="Z801" s="62">
        <f>S801*'1º Perfil de consumo'!$N$9/'2º Calculadora de Banda (beta)'!Y801</f>
        <v>6527.6847932269611</v>
      </c>
      <c r="AA801" s="66">
        <f>Z801/'1º Perfil de consumo'!$N$9</f>
        <v>8.634503694744657</v>
      </c>
    </row>
    <row r="802" spans="1:27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62">
        <v>796</v>
      </c>
      <c r="T802" s="63">
        <f>IF('1º Perfil de consumo'!$N$23=0,0,((IF(S802&lt;'1º Perfil de consumo'!$N$23,(-('1º Perfil de consumo'!$N$23/S802)),S802/'1º Perfil de consumo'!$N$23))))</f>
        <v>195.95441224356884</v>
      </c>
      <c r="U802" s="63">
        <f t="shared" si="0"/>
        <v>5.8786323673070653</v>
      </c>
      <c r="V802" s="63">
        <f t="shared" si="1"/>
        <v>6.8786323673070653</v>
      </c>
      <c r="W802" s="63">
        <f>IF(V802&lt;=0,'1º Perfil de consumo'!$N$16/V802,'1º Perfil de consumo'!$N$16*V802)</f>
        <v>8.643784059446709</v>
      </c>
      <c r="X802" s="64">
        <f t="shared" si="2"/>
        <v>8.643784059446709</v>
      </c>
      <c r="Y802" s="65">
        <f t="shared" si="3"/>
        <v>92.089297294517579</v>
      </c>
      <c r="Z802" s="62">
        <f>S802*'1º Perfil de consumo'!$N$9/'2º Calculadora de Banda (beta)'!Y802</f>
        <v>6534.7007489417119</v>
      </c>
      <c r="AA802" s="66">
        <f>Z802/'1º Perfil de consumo'!$N$9</f>
        <v>8.643784059446709</v>
      </c>
    </row>
    <row r="803" spans="1:27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62">
        <v>797</v>
      </c>
      <c r="T803" s="63">
        <f>IF('1º Perfil de consumo'!$N$23=0,0,((IF(S803&lt;'1º Perfil de consumo'!$N$23,(-('1º Perfil de consumo'!$N$23/S803)),S803/'1º Perfil de consumo'!$N$23))))</f>
        <v>196.20058612829695</v>
      </c>
      <c r="U803" s="63">
        <f t="shared" si="0"/>
        <v>5.8860175838489086</v>
      </c>
      <c r="V803" s="63">
        <f t="shared" si="1"/>
        <v>6.8860175838489086</v>
      </c>
      <c r="W803" s="63">
        <f>IF(V803&lt;=0,'1º Perfil de consumo'!$N$16/V803,'1º Perfil de consumo'!$N$16*V803)</f>
        <v>8.6530644241487593</v>
      </c>
      <c r="X803" s="64">
        <f t="shared" si="2"/>
        <v>8.6530644241487593</v>
      </c>
      <c r="Y803" s="65">
        <f t="shared" si="3"/>
        <v>92.106098017224056</v>
      </c>
      <c r="Z803" s="62">
        <f>S803*'1º Perfil de consumo'!$N$9/'2º Calculadora de Banda (beta)'!Y803</f>
        <v>6541.7167046564618</v>
      </c>
      <c r="AA803" s="66">
        <f>Z803/'1º Perfil de consumo'!$N$9</f>
        <v>8.6530644241487593</v>
      </c>
    </row>
    <row r="804" spans="1:27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62">
        <v>798</v>
      </c>
      <c r="T804" s="63">
        <f>IF('1º Perfil de consumo'!$N$23=0,0,((IF(S804&lt;'1º Perfil de consumo'!$N$23,(-('1º Perfil de consumo'!$N$23/S804)),S804/'1º Perfil de consumo'!$N$23))))</f>
        <v>196.44676001302506</v>
      </c>
      <c r="U804" s="63">
        <f t="shared" si="0"/>
        <v>5.893402800390751</v>
      </c>
      <c r="V804" s="63">
        <f t="shared" si="1"/>
        <v>6.893402800390751</v>
      </c>
      <c r="W804" s="63">
        <f>IF(V804&lt;=0,'1º Perfil de consumo'!$N$16/V804,'1º Perfil de consumo'!$N$16*V804)</f>
        <v>8.6623447888508114</v>
      </c>
      <c r="X804" s="64">
        <f t="shared" si="2"/>
        <v>8.6623447888508114</v>
      </c>
      <c r="Y804" s="65">
        <f t="shared" si="3"/>
        <v>92.122862741170863</v>
      </c>
      <c r="Z804" s="62">
        <f>S804*'1º Perfil de consumo'!$N$9/'2º Calculadora de Banda (beta)'!Y804</f>
        <v>6548.7326603712136</v>
      </c>
      <c r="AA804" s="66">
        <f>Z804/'1º Perfil de consumo'!$N$9</f>
        <v>8.6623447888508114</v>
      </c>
    </row>
    <row r="805" spans="1:27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62">
        <v>799</v>
      </c>
      <c r="T805" s="63">
        <f>IF('1º Perfil de consumo'!$N$23=0,0,((IF(S805&lt;'1º Perfil de consumo'!$N$23,(-('1º Perfil de consumo'!$N$23/S805)),S805/'1º Perfil de consumo'!$N$23))))</f>
        <v>196.69293389775316</v>
      </c>
      <c r="U805" s="63">
        <f t="shared" si="0"/>
        <v>5.9007880169325944</v>
      </c>
      <c r="V805" s="63">
        <f t="shared" si="1"/>
        <v>6.9007880169325944</v>
      </c>
      <c r="W805" s="63">
        <f>IF(V805&lt;=0,'1º Perfil de consumo'!$N$16/V805,'1º Perfil de consumo'!$N$16*V805)</f>
        <v>8.6716251535528635</v>
      </c>
      <c r="X805" s="64">
        <f t="shared" si="2"/>
        <v>8.6716251535528635</v>
      </c>
      <c r="Y805" s="65">
        <f t="shared" si="3"/>
        <v>92.139591581935548</v>
      </c>
      <c r="Z805" s="62">
        <f>S805*'1º Perfil de consumo'!$N$9/'2º Calculadora de Banda (beta)'!Y805</f>
        <v>6555.7486160859653</v>
      </c>
      <c r="AA805" s="66">
        <f>Z805/'1º Perfil de consumo'!$N$9</f>
        <v>8.6716251535528635</v>
      </c>
    </row>
    <row r="806" spans="1:27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62">
        <v>800</v>
      </c>
      <c r="T806" s="63">
        <f>IF('1º Perfil de consumo'!$N$23=0,0,((IF(S806&lt;'1º Perfil de consumo'!$N$23,(-('1º Perfil de consumo'!$N$23/S806)),S806/'1º Perfil de consumo'!$N$23))))</f>
        <v>196.93910778248127</v>
      </c>
      <c r="U806" s="63">
        <f t="shared" si="0"/>
        <v>5.9081732334744377</v>
      </c>
      <c r="V806" s="63">
        <f t="shared" si="1"/>
        <v>6.9081732334744377</v>
      </c>
      <c r="W806" s="63">
        <f>IF(V806&lt;=0,'1º Perfil de consumo'!$N$16/V806,'1º Perfil de consumo'!$N$16*V806)</f>
        <v>8.6809055182549137</v>
      </c>
      <c r="X806" s="64">
        <f t="shared" si="2"/>
        <v>8.6809055182549137</v>
      </c>
      <c r="Y806" s="65">
        <f t="shared" si="3"/>
        <v>92.156284654601407</v>
      </c>
      <c r="Z806" s="62">
        <f>S806*'1º Perfil de consumo'!$N$9/'2º Calculadora de Banda (beta)'!Y806</f>
        <v>6562.7645718007152</v>
      </c>
      <c r="AA806" s="66">
        <f>Z806/'1º Perfil de consumo'!$N$9</f>
        <v>8.6809055182549137</v>
      </c>
    </row>
    <row r="807" spans="1:2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62">
        <v>801</v>
      </c>
      <c r="T807" s="63">
        <f>IF('1º Perfil de consumo'!$N$23=0,0,((IF(S807&lt;'1º Perfil de consumo'!$N$23,(-('1º Perfil de consumo'!$N$23/S807)),S807/'1º Perfil de consumo'!$N$23))))</f>
        <v>197.18528166720935</v>
      </c>
      <c r="U807" s="63">
        <f t="shared" si="0"/>
        <v>5.9155584500162801</v>
      </c>
      <c r="V807" s="63">
        <f t="shared" si="1"/>
        <v>6.9155584500162801</v>
      </c>
      <c r="W807" s="63">
        <f>IF(V807&lt;=0,'1º Perfil de consumo'!$N$16/V807,'1º Perfil de consumo'!$N$16*V807)</f>
        <v>8.6901858829569658</v>
      </c>
      <c r="X807" s="64">
        <f t="shared" si="2"/>
        <v>8.6901858829569658</v>
      </c>
      <c r="Y807" s="65">
        <f t="shared" si="3"/>
        <v>92.172942073760083</v>
      </c>
      <c r="Z807" s="62">
        <f>S807*'1º Perfil de consumo'!$N$9/'2º Calculadora de Banda (beta)'!Y807</f>
        <v>6569.780527515466</v>
      </c>
      <c r="AA807" s="66">
        <f>Z807/'1º Perfil de consumo'!$N$9</f>
        <v>8.6901858829569658</v>
      </c>
    </row>
    <row r="808" spans="1:27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62">
        <v>802</v>
      </c>
      <c r="T808" s="63">
        <f>IF('1º Perfil de consumo'!$N$23=0,0,((IF(S808&lt;'1º Perfil de consumo'!$N$23,(-('1º Perfil de consumo'!$N$23/S808)),S808/'1º Perfil de consumo'!$N$23))))</f>
        <v>197.43145555193746</v>
      </c>
      <c r="U808" s="63">
        <f t="shared" si="0"/>
        <v>5.9229436665581234</v>
      </c>
      <c r="V808" s="63">
        <f t="shared" si="1"/>
        <v>6.9229436665581234</v>
      </c>
      <c r="W808" s="63">
        <f>IF(V808&lt;=0,'1º Perfil de consumo'!$N$16/V808,'1º Perfil de consumo'!$N$16*V808)</f>
        <v>8.6994662476590161</v>
      </c>
      <c r="X808" s="64">
        <f t="shared" si="2"/>
        <v>8.6994662476590161</v>
      </c>
      <c r="Y808" s="65">
        <f t="shared" si="3"/>
        <v>92.189563953514309</v>
      </c>
      <c r="Z808" s="62">
        <f>S808*'1º Perfil de consumo'!$N$9/'2º Calculadora de Banda (beta)'!Y808</f>
        <v>6576.7964832302159</v>
      </c>
      <c r="AA808" s="66">
        <f>Z808/'1º Perfil de consumo'!$N$9</f>
        <v>8.6994662476590161</v>
      </c>
    </row>
    <row r="809" spans="1:27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62">
        <v>803</v>
      </c>
      <c r="T809" s="63">
        <f>IF('1º Perfil de consumo'!$N$23=0,0,((IF(S809&lt;'1º Perfil de consumo'!$N$23,(-('1º Perfil de consumo'!$N$23/S809)),S809/'1º Perfil de consumo'!$N$23))))</f>
        <v>197.67762943666557</v>
      </c>
      <c r="U809" s="63">
        <f t="shared" si="0"/>
        <v>5.9303288830999668</v>
      </c>
      <c r="V809" s="63">
        <f t="shared" si="1"/>
        <v>6.9303288830999668</v>
      </c>
      <c r="W809" s="63">
        <f>IF(V809&lt;=0,'1º Perfil de consumo'!$N$16/V809,'1º Perfil de consumo'!$N$16*V809)</f>
        <v>8.7087466123610682</v>
      </c>
      <c r="X809" s="64">
        <f t="shared" si="2"/>
        <v>8.7087466123610682</v>
      </c>
      <c r="Y809" s="65">
        <f t="shared" si="3"/>
        <v>92.206150407480393</v>
      </c>
      <c r="Z809" s="62">
        <f>S809*'1º Perfil de consumo'!$N$9/'2º Calculadora de Banda (beta)'!Y809</f>
        <v>6583.8124389449677</v>
      </c>
      <c r="AA809" s="66">
        <f>Z809/'1º Perfil de consumo'!$N$9</f>
        <v>8.7087466123610682</v>
      </c>
    </row>
    <row r="810" spans="1:27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62">
        <v>804</v>
      </c>
      <c r="T810" s="63">
        <f>IF('1º Perfil de consumo'!$N$23=0,0,((IF(S810&lt;'1º Perfil de consumo'!$N$23,(-('1º Perfil de consumo'!$N$23/S810)),S810/'1º Perfil de consumo'!$N$23))))</f>
        <v>197.92380332139368</v>
      </c>
      <c r="U810" s="63">
        <f t="shared" si="0"/>
        <v>5.9377140996418101</v>
      </c>
      <c r="V810" s="63">
        <f t="shared" si="1"/>
        <v>6.9377140996418101</v>
      </c>
      <c r="W810" s="63">
        <f>IF(V810&lt;=0,'1º Perfil de consumo'!$N$16/V810,'1º Perfil de consumo'!$N$16*V810)</f>
        <v>8.7180269770631202</v>
      </c>
      <c r="X810" s="64">
        <f t="shared" si="2"/>
        <v>8.7180269770631202</v>
      </c>
      <c r="Y810" s="65">
        <f t="shared" si="3"/>
        <v>92.222701548790909</v>
      </c>
      <c r="Z810" s="62">
        <f>S810*'1º Perfil de consumo'!$N$9/'2º Calculadora de Banda (beta)'!Y810</f>
        <v>6590.8283946597194</v>
      </c>
      <c r="AA810" s="66">
        <f>Z810/'1º Perfil de consumo'!$N$9</f>
        <v>8.7180269770631202</v>
      </c>
    </row>
    <row r="811" spans="1:27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62">
        <v>805</v>
      </c>
      <c r="T811" s="63">
        <f>IF('1º Perfil de consumo'!$N$23=0,0,((IF(S811&lt;'1º Perfil de consumo'!$N$23,(-('1º Perfil de consumo'!$N$23/S811)),S811/'1º Perfil de consumo'!$N$23))))</f>
        <v>198.16997720612176</v>
      </c>
      <c r="U811" s="63">
        <f t="shared" si="0"/>
        <v>5.9450993161836525</v>
      </c>
      <c r="V811" s="63">
        <f t="shared" si="1"/>
        <v>6.9450993161836525</v>
      </c>
      <c r="W811" s="63">
        <f>IF(V811&lt;=0,'1º Perfil de consumo'!$N$16/V811,'1º Perfil de consumo'!$N$16*V811)</f>
        <v>8.7273073417651705</v>
      </c>
      <c r="X811" s="64">
        <f t="shared" si="2"/>
        <v>8.7273073417651705</v>
      </c>
      <c r="Y811" s="65">
        <f t="shared" si="3"/>
        <v>92.239217490097246</v>
      </c>
      <c r="Z811" s="62">
        <f>S811*'1º Perfil de consumo'!$N$9/'2º Calculadora de Banda (beta)'!Y811</f>
        <v>6597.8443503744684</v>
      </c>
      <c r="AA811" s="66">
        <f>Z811/'1º Perfil de consumo'!$N$9</f>
        <v>8.7273073417651705</v>
      </c>
    </row>
    <row r="812" spans="1:27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62">
        <v>806</v>
      </c>
      <c r="T812" s="63">
        <f>IF('1º Perfil de consumo'!$N$23=0,0,((IF(S812&lt;'1º Perfil de consumo'!$N$23,(-('1º Perfil de consumo'!$N$23/S812)),S812/'1º Perfil de consumo'!$N$23))))</f>
        <v>198.41615109084987</v>
      </c>
      <c r="U812" s="63">
        <f t="shared" si="0"/>
        <v>5.9524845327254958</v>
      </c>
      <c r="V812" s="63">
        <f t="shared" si="1"/>
        <v>6.9524845327254958</v>
      </c>
      <c r="W812" s="63">
        <f>IF(V812&lt;=0,'1º Perfil de consumo'!$N$16/V812,'1º Perfil de consumo'!$N$16*V812)</f>
        <v>8.7365877064672226</v>
      </c>
      <c r="X812" s="64">
        <f t="shared" si="2"/>
        <v>8.7365877064672226</v>
      </c>
      <c r="Y812" s="65">
        <f t="shared" si="3"/>
        <v>92.255698343572035</v>
      </c>
      <c r="Z812" s="62">
        <f>S812*'1º Perfil de consumo'!$N$9/'2º Calculadora de Banda (beta)'!Y812</f>
        <v>6604.860306089221</v>
      </c>
      <c r="AA812" s="66">
        <f>Z812/'1º Perfil de consumo'!$N$9</f>
        <v>8.7365877064672244</v>
      </c>
    </row>
    <row r="813" spans="1:27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62">
        <v>807</v>
      </c>
      <c r="T813" s="63">
        <f>IF('1º Perfil de consumo'!$N$23=0,0,((IF(S813&lt;'1º Perfil de consumo'!$N$23,(-('1º Perfil de consumo'!$N$23/S813)),S813/'1º Perfil de consumo'!$N$23))))</f>
        <v>198.66232497557797</v>
      </c>
      <c r="U813" s="63">
        <f t="shared" si="0"/>
        <v>5.9598697492673391</v>
      </c>
      <c r="V813" s="63">
        <f t="shared" si="1"/>
        <v>6.9598697492673391</v>
      </c>
      <c r="W813" s="63">
        <f>IF(V813&lt;=0,'1º Perfil de consumo'!$N$16/V813,'1º Perfil de consumo'!$N$16*V813)</f>
        <v>8.7458680711692747</v>
      </c>
      <c r="X813" s="64">
        <f t="shared" si="2"/>
        <v>8.7458680711692747</v>
      </c>
      <c r="Y813" s="65">
        <f t="shared" si="3"/>
        <v>92.272144220911912</v>
      </c>
      <c r="Z813" s="62">
        <f>S813*'1º Perfil de consumo'!$N$9/'2º Calculadora de Banda (beta)'!Y813</f>
        <v>6611.8762618039718</v>
      </c>
      <c r="AA813" s="66">
        <f>Z813/'1º Perfil de consumo'!$N$9</f>
        <v>8.7458680711692747</v>
      </c>
    </row>
    <row r="814" spans="1:27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62">
        <v>808</v>
      </c>
      <c r="T814" s="63">
        <f>IF('1º Perfil de consumo'!$N$23=0,0,((IF(S814&lt;'1º Perfil de consumo'!$N$23,(-('1º Perfil de consumo'!$N$23/S814)),S814/'1º Perfil de consumo'!$N$23))))</f>
        <v>198.90849886030608</v>
      </c>
      <c r="U814" s="63">
        <f t="shared" si="0"/>
        <v>5.9672549658091825</v>
      </c>
      <c r="V814" s="63">
        <f t="shared" si="1"/>
        <v>6.9672549658091825</v>
      </c>
      <c r="W814" s="63">
        <f>IF(V814&lt;=0,'1º Perfil de consumo'!$N$16/V814,'1º Perfil de consumo'!$N$16*V814)</f>
        <v>8.7551484358713267</v>
      </c>
      <c r="X814" s="64">
        <f t="shared" si="2"/>
        <v>8.7551484358713267</v>
      </c>
      <c r="Y814" s="65">
        <f t="shared" si="3"/>
        <v>92.288555233339864</v>
      </c>
      <c r="Z814" s="62">
        <f>S814*'1º Perfil de consumo'!$N$9/'2º Calculadora de Banda (beta)'!Y814</f>
        <v>6618.8922175187226</v>
      </c>
      <c r="AA814" s="66">
        <f>Z814/'1º Perfil de consumo'!$N$9</f>
        <v>8.7551484358713267</v>
      </c>
    </row>
    <row r="815" spans="1:27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62">
        <v>809</v>
      </c>
      <c r="T815" s="63">
        <f>IF('1º Perfil de consumo'!$N$23=0,0,((IF(S815&lt;'1º Perfil de consumo'!$N$23,(-('1º Perfil de consumo'!$N$23/S815)),S815/'1º Perfil de consumo'!$N$23))))</f>
        <v>199.15467274503416</v>
      </c>
      <c r="U815" s="63">
        <f t="shared" si="0"/>
        <v>5.9746401823510249</v>
      </c>
      <c r="V815" s="63">
        <f t="shared" si="1"/>
        <v>6.9746401823510249</v>
      </c>
      <c r="W815" s="63">
        <f>IF(V815&lt;=0,'1º Perfil de consumo'!$N$16/V815,'1º Perfil de consumo'!$N$16*V815)</f>
        <v>8.764428800573377</v>
      </c>
      <c r="X815" s="64">
        <f t="shared" si="2"/>
        <v>8.764428800573377</v>
      </c>
      <c r="Y815" s="65">
        <f t="shared" si="3"/>
        <v>92.304931491607817</v>
      </c>
      <c r="Z815" s="62">
        <f>S815*'1º Perfil de consumo'!$N$9/'2º Calculadora de Banda (beta)'!Y815</f>
        <v>6625.9081732334726</v>
      </c>
      <c r="AA815" s="66">
        <f>Z815/'1º Perfil de consumo'!$N$9</f>
        <v>8.764428800573377</v>
      </c>
    </row>
    <row r="816" spans="1:27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62">
        <v>810</v>
      </c>
      <c r="T816" s="63">
        <f>IF('1º Perfil de consumo'!$N$23=0,0,((IF(S816&lt;'1º Perfil de consumo'!$N$23,(-('1º Perfil de consumo'!$N$23/S816)),S816/'1º Perfil de consumo'!$N$23))))</f>
        <v>199.40084662976227</v>
      </c>
      <c r="U816" s="63">
        <f t="shared" si="0"/>
        <v>5.9820253988928682</v>
      </c>
      <c r="V816" s="63">
        <f t="shared" si="1"/>
        <v>6.9820253988928682</v>
      </c>
      <c r="W816" s="63">
        <f>IF(V816&lt;=0,'1º Perfil de consumo'!$N$16/V816,'1º Perfil de consumo'!$N$16*V816)</f>
        <v>8.7737091652754291</v>
      </c>
      <c r="X816" s="64">
        <f t="shared" si="2"/>
        <v>8.7737091652754291</v>
      </c>
      <c r="Y816" s="65">
        <f t="shared" si="3"/>
        <v>92.321273105999069</v>
      </c>
      <c r="Z816" s="62">
        <f>S816*'1º Perfil de consumo'!$N$9/'2º Calculadora de Banda (beta)'!Y816</f>
        <v>6632.9241289482243</v>
      </c>
      <c r="AA816" s="66">
        <f>Z816/'1º Perfil de consumo'!$N$9</f>
        <v>8.7737091652754291</v>
      </c>
    </row>
    <row r="817" spans="1:2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62">
        <v>811</v>
      </c>
      <c r="T817" s="63">
        <f>IF('1º Perfil de consumo'!$N$23=0,0,((IF(S817&lt;'1º Perfil de consumo'!$N$23,(-('1º Perfil de consumo'!$N$23/S817)),S817/'1º Perfil de consumo'!$N$23))))</f>
        <v>199.64702051449038</v>
      </c>
      <c r="U817" s="63">
        <f t="shared" si="0"/>
        <v>5.9894106154347115</v>
      </c>
      <c r="V817" s="63">
        <f t="shared" si="1"/>
        <v>6.9894106154347115</v>
      </c>
      <c r="W817" s="63">
        <f>IF(V817&lt;=0,'1º Perfil de consumo'!$N$16/V817,'1º Perfil de consumo'!$N$16*V817)</f>
        <v>8.7829895299774812</v>
      </c>
      <c r="X817" s="64">
        <f t="shared" si="2"/>
        <v>8.7829895299774812</v>
      </c>
      <c r="Y817" s="65">
        <f t="shared" si="3"/>
        <v>92.337580186330854</v>
      </c>
      <c r="Z817" s="62">
        <f>S817*'1º Perfil de consumo'!$N$9/'2º Calculadora de Banda (beta)'!Y817</f>
        <v>6639.940084662976</v>
      </c>
      <c r="AA817" s="66">
        <f>Z817/'1º Perfil de consumo'!$N$9</f>
        <v>8.7829895299774812</v>
      </c>
    </row>
    <row r="818" spans="1:27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62">
        <v>812</v>
      </c>
      <c r="T818" s="63">
        <f>IF('1º Perfil de consumo'!$N$23=0,0,((IF(S818&lt;'1º Perfil de consumo'!$N$23,(-('1º Perfil de consumo'!$N$23/S818)),S818/'1º Perfil de consumo'!$N$23))))</f>
        <v>199.89319439921849</v>
      </c>
      <c r="U818" s="63">
        <f t="shared" si="0"/>
        <v>5.996795831976554</v>
      </c>
      <c r="V818" s="63">
        <f t="shared" si="1"/>
        <v>6.996795831976554</v>
      </c>
      <c r="W818" s="63">
        <f>IF(V818&lt;=0,'1º Perfil de consumo'!$N$16/V818,'1º Perfil de consumo'!$N$16*V818)</f>
        <v>8.7922698946795315</v>
      </c>
      <c r="X818" s="64">
        <f t="shared" si="2"/>
        <v>8.7922698946795315</v>
      </c>
      <c r="Y818" s="65">
        <f t="shared" si="3"/>
        <v>92.353852841956751</v>
      </c>
      <c r="Z818" s="62">
        <f>S818*'1º Perfil de consumo'!$N$9/'2º Calculadora de Banda (beta)'!Y818</f>
        <v>6646.9560403777259</v>
      </c>
      <c r="AA818" s="66">
        <f>Z818/'1º Perfil de consumo'!$N$9</f>
        <v>8.7922698946795315</v>
      </c>
    </row>
    <row r="819" spans="1:27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62">
        <v>813</v>
      </c>
      <c r="T819" s="63">
        <f>IF('1º Perfil de consumo'!$N$23=0,0,((IF(S819&lt;'1º Perfil de consumo'!$N$23,(-('1º Perfil de consumo'!$N$23/S819)),S819/'1º Perfil de consumo'!$N$23))))</f>
        <v>200.13936828394657</v>
      </c>
      <c r="U819" s="63">
        <f t="shared" si="0"/>
        <v>6.0041810485183964</v>
      </c>
      <c r="V819" s="63">
        <f t="shared" si="1"/>
        <v>7.0041810485183964</v>
      </c>
      <c r="W819" s="63">
        <f>IF(V819&lt;=0,'1º Perfil de consumo'!$N$16/V819,'1º Perfil de consumo'!$N$16*V819)</f>
        <v>8.8015502593815818</v>
      </c>
      <c r="X819" s="64">
        <f t="shared" si="2"/>
        <v>8.8015502593815818</v>
      </c>
      <c r="Y819" s="65">
        <f t="shared" si="3"/>
        <v>92.370091181769084</v>
      </c>
      <c r="Z819" s="62">
        <f>S819*'1º Perfil de consumo'!$N$9/'2º Calculadora de Banda (beta)'!Y819</f>
        <v>6653.9719960924758</v>
      </c>
      <c r="AA819" s="66">
        <f>Z819/'1º Perfil de consumo'!$N$9</f>
        <v>8.8015502593815818</v>
      </c>
    </row>
    <row r="820" spans="1:27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62">
        <v>814</v>
      </c>
      <c r="T820" s="63">
        <f>IF('1º Perfil de consumo'!$N$23=0,0,((IF(S820&lt;'1º Perfil de consumo'!$N$23,(-('1º Perfil de consumo'!$N$23/S820)),S820/'1º Perfil de consumo'!$N$23))))</f>
        <v>200.38554216867468</v>
      </c>
      <c r="U820" s="63">
        <f t="shared" si="0"/>
        <v>6.0115662650602397</v>
      </c>
      <c r="V820" s="63">
        <f t="shared" si="1"/>
        <v>7.0115662650602397</v>
      </c>
      <c r="W820" s="63">
        <f>IF(V820&lt;=0,'1º Perfil de consumo'!$N$16/V820,'1º Perfil de consumo'!$N$16*V820)</f>
        <v>8.8108306240836338</v>
      </c>
      <c r="X820" s="64">
        <f t="shared" si="2"/>
        <v>8.8108306240836338</v>
      </c>
      <c r="Y820" s="65">
        <f t="shared" si="3"/>
        <v>92.386295314201405</v>
      </c>
      <c r="Z820" s="62">
        <f>S820*'1º Perfil de consumo'!$N$9/'2º Calculadora de Banda (beta)'!Y820</f>
        <v>6660.9879518072266</v>
      </c>
      <c r="AA820" s="66">
        <f>Z820/'1º Perfil de consumo'!$N$9</f>
        <v>8.8108306240836338</v>
      </c>
    </row>
    <row r="821" spans="1:27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62">
        <v>815</v>
      </c>
      <c r="T821" s="63">
        <f>IF('1º Perfil de consumo'!$N$23=0,0,((IF(S821&lt;'1º Perfil de consumo'!$N$23,(-('1º Perfil de consumo'!$N$23/S821)),S821/'1º Perfil de consumo'!$N$23))))</f>
        <v>200.63171605340278</v>
      </c>
      <c r="U821" s="63">
        <f t="shared" si="0"/>
        <v>6.018951481602083</v>
      </c>
      <c r="V821" s="63">
        <f t="shared" si="1"/>
        <v>7.018951481602083</v>
      </c>
      <c r="W821" s="63">
        <f>IF(V821&lt;=0,'1º Perfil de consumo'!$N$16/V821,'1º Perfil de consumo'!$N$16*V821)</f>
        <v>8.8201109887856859</v>
      </c>
      <c r="X821" s="64">
        <f t="shared" si="2"/>
        <v>8.8201109887856859</v>
      </c>
      <c r="Y821" s="65">
        <f t="shared" si="3"/>
        <v>92.402465347230915</v>
      </c>
      <c r="Z821" s="62">
        <f>S821*'1º Perfil de consumo'!$N$9/'2º Calculadora de Banda (beta)'!Y821</f>
        <v>6668.0039075219793</v>
      </c>
      <c r="AA821" s="66">
        <f>Z821/'1º Perfil de consumo'!$N$9</f>
        <v>8.8201109887856877</v>
      </c>
    </row>
    <row r="822" spans="1:27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62">
        <v>816</v>
      </c>
      <c r="T822" s="63">
        <f>IF('1º Perfil de consumo'!$N$23=0,0,((IF(S822&lt;'1º Perfil de consumo'!$N$23,(-('1º Perfil de consumo'!$N$23/S822)),S822/'1º Perfil de consumo'!$N$23))))</f>
        <v>200.87788993813089</v>
      </c>
      <c r="U822" s="63">
        <f t="shared" si="0"/>
        <v>6.0263366981439264</v>
      </c>
      <c r="V822" s="63">
        <f t="shared" si="1"/>
        <v>7.0263366981439264</v>
      </c>
      <c r="W822" s="63">
        <f>IF(V822&lt;=0,'1º Perfil de consumo'!$N$16/V822,'1º Perfil de consumo'!$N$16*V822)</f>
        <v>8.829391353487738</v>
      </c>
      <c r="X822" s="64">
        <f t="shared" si="2"/>
        <v>8.829391353487738</v>
      </c>
      <c r="Y822" s="65">
        <f t="shared" si="3"/>
        <v>92.418601388380878</v>
      </c>
      <c r="Z822" s="62">
        <f>S822*'1º Perfil de consumo'!$N$9/'2º Calculadora de Banda (beta)'!Y822</f>
        <v>6675.0198632367301</v>
      </c>
      <c r="AA822" s="66">
        <f>Z822/'1º Perfil de consumo'!$N$9</f>
        <v>8.829391353487738</v>
      </c>
    </row>
    <row r="823" spans="1:27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62">
        <v>817</v>
      </c>
      <c r="T823" s="63">
        <f>IF('1º Perfil de consumo'!$N$23=0,0,((IF(S823&lt;'1º Perfil de consumo'!$N$23,(-('1º Perfil de consumo'!$N$23/S823)),S823/'1º Perfil de consumo'!$N$23))))</f>
        <v>201.12406382285897</v>
      </c>
      <c r="U823" s="63">
        <f t="shared" si="0"/>
        <v>6.0337219146857688</v>
      </c>
      <c r="V823" s="63">
        <f t="shared" si="1"/>
        <v>7.0337219146857688</v>
      </c>
      <c r="W823" s="63">
        <f>IF(V823&lt;=0,'1º Perfil de consumo'!$N$16/V823,'1º Perfil de consumo'!$N$16*V823)</f>
        <v>8.8386717181897883</v>
      </c>
      <c r="X823" s="64">
        <f t="shared" si="2"/>
        <v>8.8386717181897883</v>
      </c>
      <c r="Y823" s="65">
        <f t="shared" si="3"/>
        <v>92.434703544722936</v>
      </c>
      <c r="Z823" s="62">
        <f>S823*'1º Perfil de consumo'!$N$9/'2º Calculadora de Banda (beta)'!Y823</f>
        <v>6682.03581895148</v>
      </c>
      <c r="AA823" s="66">
        <f>Z823/'1º Perfil de consumo'!$N$9</f>
        <v>8.8386717181897883</v>
      </c>
    </row>
    <row r="824" spans="1:27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62">
        <v>818</v>
      </c>
      <c r="T824" s="63">
        <f>IF('1º Perfil de consumo'!$N$23=0,0,((IF(S824&lt;'1º Perfil de consumo'!$N$23,(-('1º Perfil de consumo'!$N$23/S824)),S824/'1º Perfil de consumo'!$N$23))))</f>
        <v>201.37023770758708</v>
      </c>
      <c r="U824" s="63">
        <f t="shared" si="0"/>
        <v>6.0411071312276121</v>
      </c>
      <c r="V824" s="63">
        <f t="shared" si="1"/>
        <v>7.0411071312276121</v>
      </c>
      <c r="W824" s="63">
        <f>IF(V824&lt;=0,'1º Perfil de consumo'!$N$16/V824,'1º Perfil de consumo'!$N$16*V824)</f>
        <v>8.8479520828918403</v>
      </c>
      <c r="X824" s="64">
        <f t="shared" si="2"/>
        <v>8.8479520828918403</v>
      </c>
      <c r="Y824" s="65">
        <f t="shared" si="3"/>
        <v>92.450771922879483</v>
      </c>
      <c r="Z824" s="62">
        <f>S824*'1º Perfil de consumo'!$N$9/'2º Calculadora de Banda (beta)'!Y824</f>
        <v>6689.0517746662317</v>
      </c>
      <c r="AA824" s="66">
        <f>Z824/'1º Perfil de consumo'!$N$9</f>
        <v>8.8479520828918403</v>
      </c>
    </row>
    <row r="825" spans="1:27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62">
        <v>819</v>
      </c>
      <c r="T825" s="63">
        <f>IF('1º Perfil de consumo'!$N$23=0,0,((IF(S825&lt;'1º Perfil de consumo'!$N$23,(-('1º Perfil de consumo'!$N$23/S825)),S825/'1º Perfil de consumo'!$N$23))))</f>
        <v>201.61641159231519</v>
      </c>
      <c r="U825" s="63">
        <f t="shared" si="0"/>
        <v>6.0484923477694554</v>
      </c>
      <c r="V825" s="63">
        <f t="shared" si="1"/>
        <v>7.0484923477694554</v>
      </c>
      <c r="W825" s="63">
        <f>IF(V825&lt;=0,'1º Perfil de consumo'!$N$16/V825,'1º Perfil de consumo'!$N$16*V825)</f>
        <v>8.8572324475938924</v>
      </c>
      <c r="X825" s="64">
        <f t="shared" si="2"/>
        <v>8.8572324475938924</v>
      </c>
      <c r="Y825" s="65">
        <f t="shared" si="3"/>
        <v>92.466806629026095</v>
      </c>
      <c r="Z825" s="62">
        <f>S825*'1º Perfil de consumo'!$N$9/'2º Calculadora de Banda (beta)'!Y825</f>
        <v>6696.0677303809834</v>
      </c>
      <c r="AA825" s="66">
        <f>Z825/'1º Perfil de consumo'!$N$9</f>
        <v>8.8572324475938942</v>
      </c>
    </row>
    <row r="826" spans="1:27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62">
        <v>820</v>
      </c>
      <c r="T826" s="63">
        <f>IF('1º Perfil de consumo'!$N$23=0,0,((IF(S826&lt;'1º Perfil de consumo'!$N$23,(-('1º Perfil de consumo'!$N$23/S826)),S826/'1º Perfil de consumo'!$N$23))))</f>
        <v>201.8625854770433</v>
      </c>
      <c r="U826" s="63">
        <f t="shared" si="0"/>
        <v>6.0558775643112988</v>
      </c>
      <c r="V826" s="63">
        <f t="shared" si="1"/>
        <v>7.0558775643112988</v>
      </c>
      <c r="W826" s="63">
        <f>IF(V826&lt;=0,'1º Perfil de consumo'!$N$16/V826,'1º Perfil de consumo'!$N$16*V826)</f>
        <v>8.8665128122959427</v>
      </c>
      <c r="X826" s="64">
        <f t="shared" si="2"/>
        <v>8.8665128122959427</v>
      </c>
      <c r="Y826" s="65">
        <f t="shared" si="3"/>
        <v>92.482807768893849</v>
      </c>
      <c r="Z826" s="62">
        <f>S826*'1º Perfil de consumo'!$N$9/'2º Calculadora de Banda (beta)'!Y826</f>
        <v>6703.0836860957324</v>
      </c>
      <c r="AA826" s="66">
        <f>Z826/'1º Perfil de consumo'!$N$9</f>
        <v>8.8665128122959427</v>
      </c>
    </row>
    <row r="827" spans="1: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62">
        <v>821</v>
      </c>
      <c r="T827" s="63">
        <f>IF('1º Perfil de consumo'!$N$23=0,0,((IF(S827&lt;'1º Perfil de consumo'!$N$23,(-('1º Perfil de consumo'!$N$23/S827)),S827/'1º Perfil de consumo'!$N$23))))</f>
        <v>202.1087593617714</v>
      </c>
      <c r="U827" s="63">
        <f t="shared" si="0"/>
        <v>6.0632627808531421</v>
      </c>
      <c r="V827" s="63">
        <f t="shared" si="1"/>
        <v>7.0632627808531421</v>
      </c>
      <c r="W827" s="63">
        <f>IF(V827&lt;=0,'1º Perfil de consumo'!$N$16/V827,'1º Perfil de consumo'!$N$16*V827)</f>
        <v>8.8757931769979947</v>
      </c>
      <c r="X827" s="64">
        <f t="shared" si="2"/>
        <v>8.8757931769979947</v>
      </c>
      <c r="Y827" s="65">
        <f t="shared" si="3"/>
        <v>92.498775447771507</v>
      </c>
      <c r="Z827" s="62">
        <f>S827*'1º Perfil de consumo'!$N$9/'2º Calculadora de Banda (beta)'!Y827</f>
        <v>6710.0996418104842</v>
      </c>
      <c r="AA827" s="66">
        <f>Z827/'1º Perfil de consumo'!$N$9</f>
        <v>8.8757931769979947</v>
      </c>
    </row>
    <row r="828" spans="1:27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62">
        <v>822</v>
      </c>
      <c r="T828" s="63">
        <f>IF('1º Perfil de consumo'!$N$23=0,0,((IF(S828&lt;'1º Perfil de consumo'!$N$23,(-('1º Perfil de consumo'!$N$23/S828)),S828/'1º Perfil de consumo'!$N$23))))</f>
        <v>202.35493324649948</v>
      </c>
      <c r="U828" s="63">
        <f t="shared" si="0"/>
        <v>6.0706479973949845</v>
      </c>
      <c r="V828" s="63">
        <f t="shared" si="1"/>
        <v>7.0706479973949845</v>
      </c>
      <c r="W828" s="63">
        <f>IF(V828&lt;=0,'1º Perfil de consumo'!$N$16/V828,'1º Perfil de consumo'!$N$16*V828)</f>
        <v>8.8850735417000468</v>
      </c>
      <c r="X828" s="64">
        <f t="shared" si="2"/>
        <v>8.8850735417000468</v>
      </c>
      <c r="Y828" s="65">
        <f t="shared" si="3"/>
        <v>92.514709770508063</v>
      </c>
      <c r="Z828" s="62">
        <f>S828*'1º Perfil de consumo'!$N$9/'2º Calculadora de Banda (beta)'!Y828</f>
        <v>6717.115597525235</v>
      </c>
      <c r="AA828" s="66">
        <f>Z828/'1º Perfil de consumo'!$N$9</f>
        <v>8.8850735417000468</v>
      </c>
    </row>
    <row r="829" spans="1:27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62">
        <v>823</v>
      </c>
      <c r="T829" s="63">
        <f>IF('1º Perfil de consumo'!$N$23=0,0,((IF(S829&lt;'1º Perfil de consumo'!$N$23,(-('1º Perfil de consumo'!$N$23/S829)),S829/'1º Perfil de consumo'!$N$23))))</f>
        <v>202.60110713122759</v>
      </c>
      <c r="U829" s="63">
        <f t="shared" si="0"/>
        <v>6.0780332139368278</v>
      </c>
      <c r="V829" s="63">
        <f t="shared" si="1"/>
        <v>7.0780332139368278</v>
      </c>
      <c r="W829" s="63">
        <f>IF(V829&lt;=0,'1º Perfil de consumo'!$N$16/V829,'1º Perfil de consumo'!$N$16*V829)</f>
        <v>8.8943539064020971</v>
      </c>
      <c r="X829" s="64">
        <f t="shared" si="2"/>
        <v>8.8943539064020971</v>
      </c>
      <c r="Y829" s="65">
        <f t="shared" si="3"/>
        <v>92.530610841514871</v>
      </c>
      <c r="Z829" s="62">
        <f>S829*'1º Perfil de consumo'!$N$9/'2º Calculadora de Banda (beta)'!Y829</f>
        <v>6724.1315532399849</v>
      </c>
      <c r="AA829" s="66">
        <f>Z829/'1º Perfil de consumo'!$N$9</f>
        <v>8.8943539064020971</v>
      </c>
    </row>
    <row r="830" spans="1:27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62">
        <v>824</v>
      </c>
      <c r="T830" s="63">
        <f>IF('1º Perfil de consumo'!$N$23=0,0,((IF(S830&lt;'1º Perfil de consumo'!$N$23,(-('1º Perfil de consumo'!$N$23/S830)),S830/'1º Perfil de consumo'!$N$23))))</f>
        <v>202.8472810159557</v>
      </c>
      <c r="U830" s="63">
        <f t="shared" si="0"/>
        <v>6.0854184304786711</v>
      </c>
      <c r="V830" s="63">
        <f t="shared" si="1"/>
        <v>7.0854184304786711</v>
      </c>
      <c r="W830" s="63">
        <f>IF(V830&lt;=0,'1º Perfil de consumo'!$N$16/V830,'1º Perfil de consumo'!$N$16*V830)</f>
        <v>8.9036342711041492</v>
      </c>
      <c r="X830" s="64">
        <f t="shared" si="2"/>
        <v>8.9036342711041492</v>
      </c>
      <c r="Y830" s="65">
        <f t="shared" si="3"/>
        <v>92.546478764767912</v>
      </c>
      <c r="Z830" s="62">
        <f>S830*'1º Perfil de consumo'!$N$9/'2º Calculadora de Banda (beta)'!Y830</f>
        <v>6731.1475089547366</v>
      </c>
      <c r="AA830" s="66">
        <f>Z830/'1º Perfil de consumo'!$N$9</f>
        <v>8.9036342711041492</v>
      </c>
    </row>
    <row r="831" spans="1:27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62">
        <v>825</v>
      </c>
      <c r="T831" s="63">
        <f>IF('1º Perfil de consumo'!$N$23=0,0,((IF(S831&lt;'1º Perfil de consumo'!$N$23,(-('1º Perfil de consumo'!$N$23/S831)),S831/'1º Perfil de consumo'!$N$23))))</f>
        <v>203.09345490068381</v>
      </c>
      <c r="U831" s="63">
        <f t="shared" si="0"/>
        <v>6.0928036470205145</v>
      </c>
      <c r="V831" s="63">
        <f t="shared" si="1"/>
        <v>7.0928036470205145</v>
      </c>
      <c r="W831" s="63">
        <f>IF(V831&lt;=0,'1º Perfil de consumo'!$N$16/V831,'1º Perfil de consumo'!$N$16*V831)</f>
        <v>8.9129146358062012</v>
      </c>
      <c r="X831" s="64">
        <f t="shared" si="2"/>
        <v>8.9129146358062012</v>
      </c>
      <c r="Y831" s="65">
        <f t="shared" si="3"/>
        <v>92.562313643810199</v>
      </c>
      <c r="Z831" s="62">
        <f>S831*'1º Perfil de consumo'!$N$9/'2º Calculadora de Banda (beta)'!Y831</f>
        <v>6738.1634646694883</v>
      </c>
      <c r="AA831" s="66">
        <f>Z831/'1º Perfil de consumo'!$N$9</f>
        <v>8.9129146358062012</v>
      </c>
    </row>
    <row r="832" spans="1:27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62">
        <v>826</v>
      </c>
      <c r="T832" s="63">
        <f>IF('1º Perfil de consumo'!$N$23=0,0,((IF(S832&lt;'1º Perfil de consumo'!$N$23,(-('1º Perfil de consumo'!$N$23/S832)),S832/'1º Perfil de consumo'!$N$23))))</f>
        <v>203.33962878541189</v>
      </c>
      <c r="U832" s="63">
        <f t="shared" si="0"/>
        <v>6.1001888635623569</v>
      </c>
      <c r="V832" s="63">
        <f t="shared" si="1"/>
        <v>7.1001888635623569</v>
      </c>
      <c r="W832" s="63">
        <f>IF(V832&lt;=0,'1º Perfil de consumo'!$N$16/V832,'1º Perfil de consumo'!$N$16*V832)</f>
        <v>8.9221950005082515</v>
      </c>
      <c r="X832" s="64">
        <f t="shared" si="2"/>
        <v>8.9221950005082515</v>
      </c>
      <c r="Y832" s="65">
        <f t="shared" si="3"/>
        <v>92.578115581753934</v>
      </c>
      <c r="Z832" s="62">
        <f>S832*'1º Perfil de consumo'!$N$9/'2º Calculadora de Banda (beta)'!Y832</f>
        <v>6745.1794203842383</v>
      </c>
      <c r="AA832" s="66">
        <f>Z832/'1º Perfil de consumo'!$N$9</f>
        <v>8.9221950005082515</v>
      </c>
    </row>
    <row r="833" spans="1:27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62">
        <v>827</v>
      </c>
      <c r="T833" s="63">
        <f>IF('1º Perfil de consumo'!$N$23=0,0,((IF(S833&lt;'1º Perfil de consumo'!$N$23,(-('1º Perfil de consumo'!$N$23/S833)),S833/'1º Perfil de consumo'!$N$23))))</f>
        <v>203.58580267014</v>
      </c>
      <c r="U833" s="63">
        <f t="shared" si="0"/>
        <v>6.1075740801041993</v>
      </c>
      <c r="V833" s="63">
        <f t="shared" si="1"/>
        <v>7.1075740801041993</v>
      </c>
      <c r="W833" s="63">
        <f>IF(V833&lt;=0,'1º Perfil de consumo'!$N$16/V833,'1º Perfil de consumo'!$N$16*V833)</f>
        <v>8.9314753652103018</v>
      </c>
      <c r="X833" s="64">
        <f t="shared" si="2"/>
        <v>8.9314753652103018</v>
      </c>
      <c r="Y833" s="65">
        <f t="shared" si="3"/>
        <v>92.593884681282702</v>
      </c>
      <c r="Z833" s="62">
        <f>S833*'1º Perfil de consumo'!$N$9/'2º Calculadora de Banda (beta)'!Y833</f>
        <v>6752.1953760989882</v>
      </c>
      <c r="AA833" s="66">
        <f>Z833/'1º Perfil de consumo'!$N$9</f>
        <v>8.9314753652103018</v>
      </c>
    </row>
    <row r="834" spans="1:27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62">
        <v>828</v>
      </c>
      <c r="T834" s="63">
        <f>IF('1º Perfil de consumo'!$N$23=0,0,((IF(S834&lt;'1º Perfil de consumo'!$N$23,(-('1º Perfil de consumo'!$N$23/S834)),S834/'1º Perfil de consumo'!$N$23))))</f>
        <v>203.83197655486811</v>
      </c>
      <c r="U834" s="63">
        <f t="shared" si="0"/>
        <v>6.1149592966460427</v>
      </c>
      <c r="V834" s="63">
        <f t="shared" si="1"/>
        <v>7.1149592966460427</v>
      </c>
      <c r="W834" s="63">
        <f>IF(V834&lt;=0,'1º Perfil de consumo'!$N$16/V834,'1º Perfil de consumo'!$N$16*V834)</f>
        <v>8.9407557299123539</v>
      </c>
      <c r="X834" s="64">
        <f t="shared" si="2"/>
        <v>8.9407557299123539</v>
      </c>
      <c r="Y834" s="65">
        <f t="shared" si="3"/>
        <v>92.609621044653778</v>
      </c>
      <c r="Z834" s="62">
        <f>S834*'1º Perfil de consumo'!$N$9/'2º Calculadora de Banda (beta)'!Y834</f>
        <v>6759.2113318137399</v>
      </c>
      <c r="AA834" s="66">
        <f>Z834/'1º Perfil de consumo'!$N$9</f>
        <v>8.9407557299123539</v>
      </c>
    </row>
    <row r="835" spans="1:27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62">
        <v>829</v>
      </c>
      <c r="T835" s="63">
        <f>IF('1º Perfil de consumo'!$N$23=0,0,((IF(S835&lt;'1º Perfil de consumo'!$N$23,(-('1º Perfil de consumo'!$N$23/S835)),S835/'1º Perfil de consumo'!$N$23))))</f>
        <v>204.07815043959621</v>
      </c>
      <c r="U835" s="63">
        <f t="shared" si="0"/>
        <v>6.122344513187886</v>
      </c>
      <c r="V835" s="63">
        <f t="shared" si="1"/>
        <v>7.122344513187886</v>
      </c>
      <c r="W835" s="63">
        <f>IF(V835&lt;=0,'1º Perfil de consumo'!$N$16/V835,'1º Perfil de consumo'!$N$16*V835)</f>
        <v>8.950036094614406</v>
      </c>
      <c r="X835" s="64">
        <f t="shared" si="2"/>
        <v>8.950036094614406</v>
      </c>
      <c r="Y835" s="65">
        <f t="shared" si="3"/>
        <v>92.625324773700342</v>
      </c>
      <c r="Z835" s="62">
        <f>S835*'1º Perfil de consumo'!$N$9/'2º Calculadora de Banda (beta)'!Y835</f>
        <v>6766.2272875284907</v>
      </c>
      <c r="AA835" s="66">
        <f>Z835/'1º Perfil de consumo'!$N$9</f>
        <v>8.950036094614406</v>
      </c>
    </row>
    <row r="836" spans="1:27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62">
        <v>830</v>
      </c>
      <c r="T836" s="63">
        <f>IF('1º Perfil de consumo'!$N$23=0,0,((IF(S836&lt;'1º Perfil de consumo'!$N$23,(-('1º Perfil de consumo'!$N$23/S836)),S836/'1º Perfil de consumo'!$N$23))))</f>
        <v>204.32432432432429</v>
      </c>
      <c r="U836" s="63">
        <f t="shared" si="0"/>
        <v>6.1297297297297284</v>
      </c>
      <c r="V836" s="63">
        <f t="shared" si="1"/>
        <v>7.1297297297297284</v>
      </c>
      <c r="W836" s="63">
        <f>IF(V836&lt;=0,'1º Perfil de consumo'!$N$16/V836,'1º Perfil de consumo'!$N$16*V836)</f>
        <v>8.9593164593164563</v>
      </c>
      <c r="X836" s="64">
        <f t="shared" si="2"/>
        <v>8.9593164593164563</v>
      </c>
      <c r="Y836" s="65">
        <f t="shared" si="3"/>
        <v>92.640995969833639</v>
      </c>
      <c r="Z836" s="62">
        <f>S836*'1º Perfil de consumo'!$N$9/'2º Calculadora de Banda (beta)'!Y836</f>
        <v>6773.2432432432406</v>
      </c>
      <c r="AA836" s="66">
        <f>Z836/'1º Perfil de consumo'!$N$9</f>
        <v>8.9593164593164563</v>
      </c>
    </row>
    <row r="837" spans="1:2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62">
        <v>831</v>
      </c>
      <c r="T837" s="63">
        <f>IF('1º Perfil de consumo'!$N$23=0,0,((IF(S837&lt;'1º Perfil de consumo'!$N$23,(-('1º Perfil de consumo'!$N$23/S837)),S837/'1º Perfil de consumo'!$N$23))))</f>
        <v>204.5704982090524</v>
      </c>
      <c r="U837" s="63">
        <f t="shared" si="0"/>
        <v>6.1371149462715717</v>
      </c>
      <c r="V837" s="63">
        <f t="shared" si="1"/>
        <v>7.1371149462715717</v>
      </c>
      <c r="W837" s="63">
        <f>IF(V837&lt;=0,'1º Perfil de consumo'!$N$16/V837,'1º Perfil de consumo'!$N$16*V837)</f>
        <v>8.9685968240185083</v>
      </c>
      <c r="X837" s="64">
        <f t="shared" si="2"/>
        <v>8.9685968240185083</v>
      </c>
      <c r="Y837" s="65">
        <f t="shared" si="3"/>
        <v>92.656634734045113</v>
      </c>
      <c r="Z837" s="62">
        <f>S837*'1º Perfil de consumo'!$N$9/'2º Calculadora de Banda (beta)'!Y837</f>
        <v>6780.2591989579923</v>
      </c>
      <c r="AA837" s="66">
        <f>Z837/'1º Perfil de consumo'!$N$9</f>
        <v>8.9685968240185083</v>
      </c>
    </row>
    <row r="838" spans="1:27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62">
        <v>832</v>
      </c>
      <c r="T838" s="63">
        <f>IF('1º Perfil de consumo'!$N$23=0,0,((IF(S838&lt;'1º Perfil de consumo'!$N$23,(-('1º Perfil de consumo'!$N$23/S838)),S838/'1º Perfil de consumo'!$N$23))))</f>
        <v>204.81667209378051</v>
      </c>
      <c r="U838" s="63">
        <f t="shared" si="0"/>
        <v>6.144500162813415</v>
      </c>
      <c r="V838" s="63">
        <f t="shared" si="1"/>
        <v>7.144500162813415</v>
      </c>
      <c r="W838" s="63">
        <f>IF(V838&lt;=0,'1º Perfil de consumo'!$N$16/V838,'1º Perfil de consumo'!$N$16*V838)</f>
        <v>8.9778771887205604</v>
      </c>
      <c r="X838" s="64">
        <f t="shared" si="2"/>
        <v>8.9778771887205604</v>
      </c>
      <c r="Y838" s="65">
        <f t="shared" si="3"/>
        <v>92.672241166908691</v>
      </c>
      <c r="Z838" s="62">
        <f>S838*'1º Perfil de consumo'!$N$9/'2º Calculadora de Banda (beta)'!Y838</f>
        <v>6787.2751546727441</v>
      </c>
      <c r="AA838" s="66">
        <f>Z838/'1º Perfil de consumo'!$N$9</f>
        <v>8.9778771887205604</v>
      </c>
    </row>
    <row r="839" spans="1:27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62">
        <v>833</v>
      </c>
      <c r="T839" s="63">
        <f>IF('1º Perfil de consumo'!$N$23=0,0,((IF(S839&lt;'1º Perfil de consumo'!$N$23,(-('1º Perfil de consumo'!$N$23/S839)),S839/'1º Perfil de consumo'!$N$23))))</f>
        <v>205.06284597850862</v>
      </c>
      <c r="U839" s="63">
        <f t="shared" si="0"/>
        <v>6.1518853793552584</v>
      </c>
      <c r="V839" s="63">
        <f t="shared" si="1"/>
        <v>7.1518853793552584</v>
      </c>
      <c r="W839" s="63">
        <f>IF(V839&lt;=0,'1º Perfil de consumo'!$N$16/V839,'1º Perfil de consumo'!$N$16*V839)</f>
        <v>8.9871575534226125</v>
      </c>
      <c r="X839" s="64">
        <f t="shared" si="2"/>
        <v>8.9871575534226125</v>
      </c>
      <c r="Y839" s="65">
        <f t="shared" si="3"/>
        <v>92.687815368582861</v>
      </c>
      <c r="Z839" s="62">
        <f>S839*'1º Perfil de consumo'!$N$9/'2º Calculadora de Banda (beta)'!Y839</f>
        <v>6794.2911103874949</v>
      </c>
      <c r="AA839" s="66">
        <f>Z839/'1º Perfil de consumo'!$N$9</f>
        <v>8.9871575534226125</v>
      </c>
    </row>
    <row r="840" spans="1:27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62">
        <v>834</v>
      </c>
      <c r="T840" s="63">
        <f>IF('1º Perfil de consumo'!$N$23=0,0,((IF(S840&lt;'1º Perfil de consumo'!$N$23,(-('1º Perfil de consumo'!$N$23/S840)),S840/'1º Perfil de consumo'!$N$23))))</f>
        <v>205.3090198632367</v>
      </c>
      <c r="U840" s="63">
        <f t="shared" si="0"/>
        <v>6.1592705958971008</v>
      </c>
      <c r="V840" s="63">
        <f t="shared" si="1"/>
        <v>7.1592705958971008</v>
      </c>
      <c r="W840" s="63">
        <f>IF(V840&lt;=0,'1º Perfil de consumo'!$N$16/V840,'1º Perfil de consumo'!$N$16*V840)</f>
        <v>8.9964379181246628</v>
      </c>
      <c r="X840" s="64">
        <f t="shared" si="2"/>
        <v>8.9964379181246628</v>
      </c>
      <c r="Y840" s="65">
        <f t="shared" si="3"/>
        <v>92.703357438812859</v>
      </c>
      <c r="Z840" s="62">
        <f>S840*'1º Perfil de consumo'!$N$9/'2º Calculadora de Banda (beta)'!Y840</f>
        <v>6801.3070661022448</v>
      </c>
      <c r="AA840" s="66">
        <f>Z840/'1º Perfil de consumo'!$N$9</f>
        <v>8.9964379181246628</v>
      </c>
    </row>
    <row r="841" spans="1:27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62">
        <v>835</v>
      </c>
      <c r="T841" s="63">
        <f>IF('1º Perfil de consumo'!$N$23=0,0,((IF(S841&lt;'1º Perfil de consumo'!$N$23,(-('1º Perfil de consumo'!$N$23/S841)),S841/'1º Perfil de consumo'!$N$23))))</f>
        <v>205.55519374796481</v>
      </c>
      <c r="U841" s="63">
        <f t="shared" si="0"/>
        <v>6.1666558124389441</v>
      </c>
      <c r="V841" s="63">
        <f t="shared" si="1"/>
        <v>7.1666558124389441</v>
      </c>
      <c r="W841" s="63">
        <f>IF(V841&lt;=0,'1º Perfil de consumo'!$N$16/V841,'1º Perfil de consumo'!$N$16*V841)</f>
        <v>9.0057182828267148</v>
      </c>
      <c r="X841" s="64">
        <f t="shared" si="2"/>
        <v>9.0057182828267148</v>
      </c>
      <c r="Y841" s="65">
        <f t="shared" si="3"/>
        <v>92.718867476932687</v>
      </c>
      <c r="Z841" s="62">
        <f>S841*'1º Perfil de consumo'!$N$9/'2º Calculadora de Banda (beta)'!Y841</f>
        <v>6808.3230218169965</v>
      </c>
      <c r="AA841" s="66">
        <f>Z841/'1º Perfil de consumo'!$N$9</f>
        <v>9.0057182828267148</v>
      </c>
    </row>
    <row r="842" spans="1:27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62">
        <v>836</v>
      </c>
      <c r="T842" s="63">
        <f>IF('1º Perfil de consumo'!$N$23=0,0,((IF(S842&lt;'1º Perfil de consumo'!$N$23,(-('1º Perfil de consumo'!$N$23/S842)),S842/'1º Perfil de consumo'!$N$23))))</f>
        <v>205.80136763269292</v>
      </c>
      <c r="U842" s="63">
        <f t="shared" si="0"/>
        <v>6.1740410289807874</v>
      </c>
      <c r="V842" s="63">
        <f t="shared" si="1"/>
        <v>7.1740410289807874</v>
      </c>
      <c r="W842" s="63">
        <f>IF(V842&lt;=0,'1º Perfil de consumo'!$N$16/V842,'1º Perfil de consumo'!$N$16*V842)</f>
        <v>9.0149986475287669</v>
      </c>
      <c r="X842" s="64">
        <f t="shared" si="2"/>
        <v>9.0149986475287669</v>
      </c>
      <c r="Y842" s="65">
        <f t="shared" si="3"/>
        <v>92.734345581867416</v>
      </c>
      <c r="Z842" s="62">
        <f>S842*'1º Perfil de consumo'!$N$9/'2º Calculadora de Banda (beta)'!Y842</f>
        <v>6815.3389775317473</v>
      </c>
      <c r="AA842" s="66">
        <f>Z842/'1º Perfil de consumo'!$N$9</f>
        <v>9.0149986475287669</v>
      </c>
    </row>
    <row r="843" spans="1:27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62">
        <v>837</v>
      </c>
      <c r="T843" s="63">
        <f>IF('1º Perfil de consumo'!$N$23=0,0,((IF(S843&lt;'1º Perfil de consumo'!$N$23,(-('1º Perfil de consumo'!$N$23/S843)),S843/'1º Perfil de consumo'!$N$23))))</f>
        <v>206.04754151742102</v>
      </c>
      <c r="U843" s="63">
        <f t="shared" si="0"/>
        <v>6.1814262455226308</v>
      </c>
      <c r="V843" s="63">
        <f t="shared" si="1"/>
        <v>7.1814262455226308</v>
      </c>
      <c r="W843" s="63">
        <f>IF(V843&lt;=0,'1º Perfil de consumo'!$N$16/V843,'1º Perfil de consumo'!$N$16*V843)</f>
        <v>9.024279012230819</v>
      </c>
      <c r="X843" s="64">
        <f t="shared" si="2"/>
        <v>9.024279012230819</v>
      </c>
      <c r="Y843" s="65">
        <f t="shared" si="3"/>
        <v>92.749791852135118</v>
      </c>
      <c r="Z843" s="62">
        <f>S843*'1º Perfil de consumo'!$N$9/'2º Calculadora de Banda (beta)'!Y843</f>
        <v>6822.3549332464991</v>
      </c>
      <c r="AA843" s="66">
        <f>Z843/'1º Perfil de consumo'!$N$9</f>
        <v>9.024279012230819</v>
      </c>
    </row>
    <row r="844" spans="1:27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62">
        <v>838</v>
      </c>
      <c r="T844" s="63">
        <f>IF('1º Perfil de consumo'!$N$23=0,0,((IF(S844&lt;'1º Perfil de consumo'!$N$23,(-('1º Perfil de consumo'!$N$23/S844)),S844/'1º Perfil de consumo'!$N$23))))</f>
        <v>206.29371540214913</v>
      </c>
      <c r="U844" s="63">
        <f t="shared" si="0"/>
        <v>6.1888114620644741</v>
      </c>
      <c r="V844" s="63">
        <f t="shared" si="1"/>
        <v>7.1888114620644741</v>
      </c>
      <c r="W844" s="63">
        <f>IF(V844&lt;=0,'1º Perfil de consumo'!$N$16/V844,'1º Perfil de consumo'!$N$16*V844)</f>
        <v>9.033559376932871</v>
      </c>
      <c r="X844" s="64">
        <f t="shared" si="2"/>
        <v>9.033559376932871</v>
      </c>
      <c r="Y844" s="65">
        <f t="shared" si="3"/>
        <v>92.765206385849083</v>
      </c>
      <c r="Z844" s="62">
        <f>S844*'1º Perfil de consumo'!$N$9/'2º Calculadora de Banda (beta)'!Y844</f>
        <v>6829.3708889612499</v>
      </c>
      <c r="AA844" s="66">
        <f>Z844/'1º Perfil de consumo'!$N$9</f>
        <v>9.033559376932871</v>
      </c>
    </row>
    <row r="845" spans="1:27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62">
        <v>839</v>
      </c>
      <c r="T845" s="63">
        <f>IF('1º Perfil de consumo'!$N$23=0,0,((IF(S845&lt;'1º Perfil de consumo'!$N$23,(-('1º Perfil de consumo'!$N$23/S845)),S845/'1º Perfil de consumo'!$N$23))))</f>
        <v>206.53988928687721</v>
      </c>
      <c r="U845" s="63">
        <f t="shared" si="0"/>
        <v>6.1961966786063165</v>
      </c>
      <c r="V845" s="63">
        <f t="shared" si="1"/>
        <v>7.1961966786063165</v>
      </c>
      <c r="W845" s="63">
        <f>IF(V845&lt;=0,'1º Perfil de consumo'!$N$16/V845,'1º Perfil de consumo'!$N$16*V845)</f>
        <v>9.0428397416349213</v>
      </c>
      <c r="X845" s="64">
        <f t="shared" si="2"/>
        <v>9.0428397416349213</v>
      </c>
      <c r="Y845" s="65">
        <f t="shared" si="3"/>
        <v>92.780589280719795</v>
      </c>
      <c r="Z845" s="62">
        <f>S845*'1º Perfil de consumo'!$N$9/'2º Calculadora de Banda (beta)'!Y845</f>
        <v>6836.3868446760007</v>
      </c>
      <c r="AA845" s="66">
        <f>Z845/'1º Perfil de consumo'!$N$9</f>
        <v>9.0428397416349213</v>
      </c>
    </row>
    <row r="846" spans="1:27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62">
        <v>840</v>
      </c>
      <c r="T846" s="63">
        <f>IF('1º Perfil de consumo'!$N$23=0,0,((IF(S846&lt;'1º Perfil de consumo'!$N$23,(-('1º Perfil de consumo'!$N$23/S846)),S846/'1º Perfil de consumo'!$N$23))))</f>
        <v>206.78606317160532</v>
      </c>
      <c r="U846" s="63">
        <f t="shared" si="0"/>
        <v>6.2035818951481598</v>
      </c>
      <c r="V846" s="63">
        <f t="shared" si="1"/>
        <v>7.2035818951481598</v>
      </c>
      <c r="W846" s="63">
        <f>IF(V846&lt;=0,'1º Perfil de consumo'!$N$16/V846,'1º Perfil de consumo'!$N$16*V846)</f>
        <v>9.0521201063369734</v>
      </c>
      <c r="X846" s="64">
        <f t="shared" si="2"/>
        <v>9.0521201063369734</v>
      </c>
      <c r="Y846" s="65">
        <f t="shared" si="3"/>
        <v>92.795940634057047</v>
      </c>
      <c r="Z846" s="62">
        <f>S846*'1º Perfil de consumo'!$N$9/'2º Calculadora de Banda (beta)'!Y846</f>
        <v>6843.4028003907524</v>
      </c>
      <c r="AA846" s="66">
        <f>Z846/'1º Perfil de consumo'!$N$9</f>
        <v>9.0521201063369734</v>
      </c>
    </row>
    <row r="847" spans="1:2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62">
        <v>841</v>
      </c>
      <c r="T847" s="63">
        <f>IF('1º Perfil de consumo'!$N$23=0,0,((IF(S847&lt;'1º Perfil de consumo'!$N$23,(-('1º Perfil de consumo'!$N$23/S847)),S847/'1º Perfil de consumo'!$N$23))))</f>
        <v>207.03223705633343</v>
      </c>
      <c r="U847" s="63">
        <f t="shared" si="0"/>
        <v>6.2109671116900023</v>
      </c>
      <c r="V847" s="63">
        <f t="shared" si="1"/>
        <v>7.2109671116900023</v>
      </c>
      <c r="W847" s="63">
        <f>IF(V847&lt;=0,'1º Perfil de consumo'!$N$16/V847,'1º Perfil de consumo'!$N$16*V847)</f>
        <v>9.0614004710390237</v>
      </c>
      <c r="X847" s="64">
        <f t="shared" si="2"/>
        <v>9.0614004710390237</v>
      </c>
      <c r="Y847" s="65">
        <f t="shared" si="3"/>
        <v>92.811260542772033</v>
      </c>
      <c r="Z847" s="62">
        <f>S847*'1º Perfil de consumo'!$N$9/'2º Calculadora de Banda (beta)'!Y847</f>
        <v>6850.4187561055014</v>
      </c>
      <c r="AA847" s="66">
        <f>Z847/'1º Perfil de consumo'!$N$9</f>
        <v>9.0614004710390237</v>
      </c>
    </row>
    <row r="848" spans="1:27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62">
        <v>842</v>
      </c>
      <c r="T848" s="63">
        <f>IF('1º Perfil de consumo'!$N$23=0,0,((IF(S848&lt;'1º Perfil de consumo'!$N$23,(-('1º Perfil de consumo'!$N$23/S848)),S848/'1º Perfil de consumo'!$N$23))))</f>
        <v>207.27841094106154</v>
      </c>
      <c r="U848" s="63">
        <f t="shared" si="0"/>
        <v>6.2183523282318456</v>
      </c>
      <c r="V848" s="63">
        <f t="shared" si="1"/>
        <v>7.2183523282318456</v>
      </c>
      <c r="W848" s="63">
        <f>IF(V848&lt;=0,'1º Perfil de consumo'!$N$16/V848,'1º Perfil de consumo'!$N$16*V848)</f>
        <v>9.0706808357410758</v>
      </c>
      <c r="X848" s="64">
        <f t="shared" si="2"/>
        <v>9.0706808357410758</v>
      </c>
      <c r="Y848" s="65">
        <f t="shared" si="3"/>
        <v>92.826549103379236</v>
      </c>
      <c r="Z848" s="62">
        <f>S848*'1º Perfil de consumo'!$N$9/'2º Calculadora de Banda (beta)'!Y848</f>
        <v>6857.4347118202531</v>
      </c>
      <c r="AA848" s="66">
        <f>Z848/'1º Perfil de consumo'!$N$9</f>
        <v>9.0706808357410758</v>
      </c>
    </row>
    <row r="849" spans="1:27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62">
        <v>843</v>
      </c>
      <c r="T849" s="63">
        <f>IF('1º Perfil de consumo'!$N$23=0,0,((IF(S849&lt;'1º Perfil de consumo'!$N$23,(-('1º Perfil de consumo'!$N$23/S849)),S849/'1º Perfil de consumo'!$N$23))))</f>
        <v>207.52458482578962</v>
      </c>
      <c r="U849" s="63">
        <f t="shared" si="0"/>
        <v>6.225737544773688</v>
      </c>
      <c r="V849" s="63">
        <f t="shared" si="1"/>
        <v>7.225737544773688</v>
      </c>
      <c r="W849" s="63">
        <f>IF(V849&lt;=0,'1º Perfil de consumo'!$N$16/V849,'1º Perfil de consumo'!$N$16*V849)</f>
        <v>9.079961200443126</v>
      </c>
      <c r="X849" s="64">
        <f t="shared" si="2"/>
        <v>9.079961200443126</v>
      </c>
      <c r="Y849" s="65">
        <f t="shared" si="3"/>
        <v>92.841806411998689</v>
      </c>
      <c r="Z849" s="62">
        <f>S849*'1º Perfil de consumo'!$N$9/'2º Calculadora de Banda (beta)'!Y849</f>
        <v>6864.450667535004</v>
      </c>
      <c r="AA849" s="66">
        <f>Z849/'1º Perfil de consumo'!$N$9</f>
        <v>9.079961200443126</v>
      </c>
    </row>
    <row r="850" spans="1:27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62">
        <v>844</v>
      </c>
      <c r="T850" s="63">
        <f>IF('1º Perfil de consumo'!$N$23=0,0,((IF(S850&lt;'1º Perfil de consumo'!$N$23,(-('1º Perfil de consumo'!$N$23/S850)),S850/'1º Perfil de consumo'!$N$23))))</f>
        <v>207.77075871051773</v>
      </c>
      <c r="U850" s="63">
        <f t="shared" si="0"/>
        <v>6.2331227613155313</v>
      </c>
      <c r="V850" s="63">
        <f t="shared" si="1"/>
        <v>7.2331227613155313</v>
      </c>
      <c r="W850" s="63">
        <f>IF(V850&lt;=0,'1º Perfil de consumo'!$N$16/V850,'1º Perfil de consumo'!$N$16*V850)</f>
        <v>9.0892415651451781</v>
      </c>
      <c r="X850" s="64">
        <f t="shared" si="2"/>
        <v>9.0892415651451781</v>
      </c>
      <c r="Y850" s="65">
        <f t="shared" si="3"/>
        <v>92.857032564357766</v>
      </c>
      <c r="Z850" s="62">
        <f>S850*'1º Perfil de consumo'!$N$9/'2º Calculadora de Banda (beta)'!Y850</f>
        <v>6871.4666232497548</v>
      </c>
      <c r="AA850" s="66">
        <f>Z850/'1º Perfil de consumo'!$N$9</f>
        <v>9.0892415651451781</v>
      </c>
    </row>
    <row r="851" spans="1:27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62">
        <v>845</v>
      </c>
      <c r="T851" s="63">
        <f>IF('1º Perfil de consumo'!$N$23=0,0,((IF(S851&lt;'1º Perfil de consumo'!$N$23,(-('1º Perfil de consumo'!$N$23/S851)),S851/'1º Perfil de consumo'!$N$23))))</f>
        <v>208.01693259524583</v>
      </c>
      <c r="U851" s="63">
        <f t="shared" si="0"/>
        <v>6.2405079778573747</v>
      </c>
      <c r="V851" s="63">
        <f t="shared" si="1"/>
        <v>7.2405079778573747</v>
      </c>
      <c r="W851" s="63">
        <f>IF(V851&lt;=0,'1º Perfil de consumo'!$N$16/V851,'1º Perfil de consumo'!$N$16*V851)</f>
        <v>9.0985219298472302</v>
      </c>
      <c r="X851" s="64">
        <f t="shared" si="2"/>
        <v>9.0985219298472302</v>
      </c>
      <c r="Y851" s="65">
        <f t="shared" si="3"/>
        <v>92.872227655793324</v>
      </c>
      <c r="Z851" s="62">
        <f>S851*'1º Perfil de consumo'!$N$9/'2º Calculadora de Banda (beta)'!Y851</f>
        <v>6878.4825789645065</v>
      </c>
      <c r="AA851" s="66">
        <f>Z851/'1º Perfil de consumo'!$N$9</f>
        <v>9.0985219298472302</v>
      </c>
    </row>
    <row r="852" spans="1:27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62">
        <v>846</v>
      </c>
      <c r="T852" s="63">
        <f>IF('1º Perfil de consumo'!$N$23=0,0,((IF(S852&lt;'1º Perfil de consumo'!$N$23,(-('1º Perfil de consumo'!$N$23/S852)),S852/'1º Perfil de consumo'!$N$23))))</f>
        <v>208.26310647997394</v>
      </c>
      <c r="U852" s="63">
        <f t="shared" si="0"/>
        <v>6.247893194399218</v>
      </c>
      <c r="V852" s="63">
        <f t="shared" si="1"/>
        <v>7.247893194399218</v>
      </c>
      <c r="W852" s="63">
        <f>IF(V852&lt;=0,'1º Perfil de consumo'!$N$16/V852,'1º Perfil de consumo'!$N$16*V852)</f>
        <v>9.1078022945492805</v>
      </c>
      <c r="X852" s="64">
        <f t="shared" si="2"/>
        <v>9.1078022945492805</v>
      </c>
      <c r="Y852" s="65">
        <f t="shared" si="3"/>
        <v>92.887391781253655</v>
      </c>
      <c r="Z852" s="62">
        <f>S852*'1º Perfil de consumo'!$N$9/'2º Calculadora de Banda (beta)'!Y852</f>
        <v>6885.4985346792555</v>
      </c>
      <c r="AA852" s="66">
        <f>Z852/'1º Perfil de consumo'!$N$9</f>
        <v>9.1078022945492805</v>
      </c>
    </row>
    <row r="853" spans="1:27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62">
        <v>847</v>
      </c>
      <c r="T853" s="63">
        <f>IF('1º Perfil de consumo'!$N$23=0,0,((IF(S853&lt;'1º Perfil de consumo'!$N$23,(-('1º Perfil de consumo'!$N$23/S853)),S853/'1º Perfil de consumo'!$N$23))))</f>
        <v>208.50928036470202</v>
      </c>
      <c r="U853" s="63">
        <f t="shared" si="0"/>
        <v>6.2552784109410604</v>
      </c>
      <c r="V853" s="63">
        <f t="shared" si="1"/>
        <v>7.2552784109410604</v>
      </c>
      <c r="W853" s="63">
        <f>IF(V853&lt;=0,'1º Perfil de consumo'!$N$16/V853,'1º Perfil de consumo'!$N$16*V853)</f>
        <v>9.1170826592513325</v>
      </c>
      <c r="X853" s="64">
        <f t="shared" si="2"/>
        <v>9.1170826592513325</v>
      </c>
      <c r="Y853" s="65">
        <f t="shared" si="3"/>
        <v>92.902525035300386</v>
      </c>
      <c r="Z853" s="62">
        <f>S853*'1º Perfil de consumo'!$N$9/'2º Calculadora de Banda (beta)'!Y853</f>
        <v>6892.5144903940081</v>
      </c>
      <c r="AA853" s="66">
        <f>Z853/'1º Perfil de consumo'!$N$9</f>
        <v>9.1170826592513343</v>
      </c>
    </row>
    <row r="854" spans="1:27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62">
        <v>848</v>
      </c>
      <c r="T854" s="63">
        <f>IF('1º Perfil de consumo'!$N$23=0,0,((IF(S854&lt;'1º Perfil de consumo'!$N$23,(-('1º Perfil de consumo'!$N$23/S854)),S854/'1º Perfil de consumo'!$N$23))))</f>
        <v>208.75545424943013</v>
      </c>
      <c r="U854" s="63">
        <f t="shared" si="0"/>
        <v>6.2626636274829037</v>
      </c>
      <c r="V854" s="63">
        <f t="shared" si="1"/>
        <v>7.2626636274829037</v>
      </c>
      <c r="W854" s="63">
        <f>IF(V854&lt;=0,'1º Perfil de consumo'!$N$16/V854,'1º Perfil de consumo'!$N$16*V854)</f>
        <v>9.1263630239533828</v>
      </c>
      <c r="X854" s="64">
        <f t="shared" si="2"/>
        <v>9.1263630239533828</v>
      </c>
      <c r="Y854" s="65">
        <f t="shared" si="3"/>
        <v>92.917627512110627</v>
      </c>
      <c r="Z854" s="62">
        <f>S854*'1º Perfil de consumo'!$N$9/'2º Calculadora de Banda (beta)'!Y854</f>
        <v>6899.5304461087571</v>
      </c>
      <c r="AA854" s="66">
        <f>Z854/'1º Perfil de consumo'!$N$9</f>
        <v>9.1263630239533828</v>
      </c>
    </row>
    <row r="855" spans="1:27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62">
        <v>849</v>
      </c>
      <c r="T855" s="63">
        <f>IF('1º Perfil de consumo'!$N$23=0,0,((IF(S855&lt;'1º Perfil de consumo'!$N$23,(-('1º Perfil de consumo'!$N$23/S855)),S855/'1º Perfil de consumo'!$N$23))))</f>
        <v>209.00162813415824</v>
      </c>
      <c r="U855" s="63">
        <f t="shared" si="0"/>
        <v>6.270048844024747</v>
      </c>
      <c r="V855" s="63">
        <f t="shared" si="1"/>
        <v>7.270048844024747</v>
      </c>
      <c r="W855" s="63">
        <f>IF(V855&lt;=0,'1º Perfil de consumo'!$N$16/V855,'1º Perfil de consumo'!$N$16*V855)</f>
        <v>9.1356433886554349</v>
      </c>
      <c r="X855" s="64">
        <f t="shared" si="2"/>
        <v>9.1356433886554349</v>
      </c>
      <c r="Y855" s="65">
        <f t="shared" si="3"/>
        <v>92.932699305478693</v>
      </c>
      <c r="Z855" s="62">
        <f>S855*'1º Perfil de consumo'!$N$9/'2º Calculadora de Banda (beta)'!Y855</f>
        <v>6906.5464018235089</v>
      </c>
      <c r="AA855" s="66">
        <f>Z855/'1º Perfil de consumo'!$N$9</f>
        <v>9.1356433886554349</v>
      </c>
    </row>
    <row r="856" spans="1:27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62">
        <v>850</v>
      </c>
      <c r="T856" s="63">
        <f>IF('1º Perfil de consumo'!$N$23=0,0,((IF(S856&lt;'1º Perfil de consumo'!$N$23,(-('1º Perfil de consumo'!$N$23/S856)),S856/'1º Perfil de consumo'!$N$23))))</f>
        <v>209.24780201888635</v>
      </c>
      <c r="U856" s="63">
        <f t="shared" si="0"/>
        <v>6.2774340605665904</v>
      </c>
      <c r="V856" s="63">
        <f t="shared" si="1"/>
        <v>7.2774340605665904</v>
      </c>
      <c r="W856" s="63">
        <f>IF(V856&lt;=0,'1º Perfil de consumo'!$N$16/V856,'1º Perfil de consumo'!$N$16*V856)</f>
        <v>9.144923753357487</v>
      </c>
      <c r="X856" s="64">
        <f t="shared" si="2"/>
        <v>9.144923753357487</v>
      </c>
      <c r="Y856" s="65">
        <f t="shared" si="3"/>
        <v>92.947740508818256</v>
      </c>
      <c r="Z856" s="62">
        <f>S856*'1º Perfil de consumo'!$N$9/'2º Calculadora de Banda (beta)'!Y856</f>
        <v>6913.5623575382606</v>
      </c>
      <c r="AA856" s="66">
        <f>Z856/'1º Perfil de consumo'!$N$9</f>
        <v>9.144923753357487</v>
      </c>
    </row>
    <row r="857" spans="1:2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62">
        <v>851</v>
      </c>
      <c r="T857" s="63">
        <f>IF('1º Perfil de consumo'!$N$23=0,0,((IF(S857&lt;'1º Perfil de consumo'!$N$23,(-('1º Perfil de consumo'!$N$23/S857)),S857/'1º Perfil de consumo'!$N$23))))</f>
        <v>209.49397590361443</v>
      </c>
      <c r="U857" s="63">
        <f t="shared" si="0"/>
        <v>6.2848192771084328</v>
      </c>
      <c r="V857" s="63">
        <f t="shared" si="1"/>
        <v>7.2848192771084328</v>
      </c>
      <c r="W857" s="63">
        <f>IF(V857&lt;=0,'1º Perfil de consumo'!$N$16/V857,'1º Perfil de consumo'!$N$16*V857)</f>
        <v>9.1542041180595373</v>
      </c>
      <c r="X857" s="64">
        <f t="shared" si="2"/>
        <v>9.1542041180595373</v>
      </c>
      <c r="Y857" s="65">
        <f t="shared" si="3"/>
        <v>92.962751215164161</v>
      </c>
      <c r="Z857" s="62">
        <f>S857*'1º Perfil de consumo'!$N$9/'2º Calculadora de Banda (beta)'!Y857</f>
        <v>6920.5783132530105</v>
      </c>
      <c r="AA857" s="66">
        <f>Z857/'1º Perfil de consumo'!$N$9</f>
        <v>9.1542041180595373</v>
      </c>
    </row>
    <row r="858" spans="1:27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62">
        <v>852</v>
      </c>
      <c r="T858" s="63">
        <f>IF('1º Perfil de consumo'!$N$23=0,0,((IF(S858&lt;'1º Perfil de consumo'!$N$23,(-('1º Perfil de consumo'!$N$23/S858)),S858/'1º Perfil de consumo'!$N$23))))</f>
        <v>209.74014978834253</v>
      </c>
      <c r="U858" s="63">
        <f t="shared" si="0"/>
        <v>6.2922044936502761</v>
      </c>
      <c r="V858" s="63">
        <f t="shared" si="1"/>
        <v>7.2922044936502761</v>
      </c>
      <c r="W858" s="63">
        <f>IF(V858&lt;=0,'1º Perfil de consumo'!$N$16/V858,'1º Perfil de consumo'!$N$16*V858)</f>
        <v>9.1634844827615893</v>
      </c>
      <c r="X858" s="64">
        <f t="shared" si="2"/>
        <v>9.1634844827615893</v>
      </c>
      <c r="Y858" s="65">
        <f t="shared" si="3"/>
        <v>92.97773151717432</v>
      </c>
      <c r="Z858" s="62">
        <f>S858*'1º Perfil de consumo'!$N$9/'2º Calculadora de Banda (beta)'!Y858</f>
        <v>6927.5942689677613</v>
      </c>
      <c r="AA858" s="66">
        <f>Z858/'1º Perfil de consumo'!$N$9</f>
        <v>9.1634844827615893</v>
      </c>
    </row>
    <row r="859" spans="1:27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62">
        <v>853</v>
      </c>
      <c r="T859" s="63">
        <f>IF('1º Perfil de consumo'!$N$23=0,0,((IF(S859&lt;'1º Perfil de consumo'!$N$23,(-('1º Perfil de consumo'!$N$23/S859)),S859/'1º Perfil de consumo'!$N$23))))</f>
        <v>209.98632367307064</v>
      </c>
      <c r="U859" s="63">
        <f t="shared" si="0"/>
        <v>6.2995897101921194</v>
      </c>
      <c r="V859" s="63">
        <f t="shared" si="1"/>
        <v>7.2995897101921194</v>
      </c>
      <c r="W859" s="63">
        <f>IF(V859&lt;=0,'1º Perfil de consumo'!$N$16/V859,'1º Perfil de consumo'!$N$16*V859)</f>
        <v>9.1727648474636414</v>
      </c>
      <c r="X859" s="64">
        <f t="shared" si="2"/>
        <v>9.1727648474636414</v>
      </c>
      <c r="Y859" s="65">
        <f t="shared" si="3"/>
        <v>92.992681507131707</v>
      </c>
      <c r="Z859" s="62">
        <f>S859*'1º Perfil de consumo'!$N$9/'2º Calculadora de Banda (beta)'!Y859</f>
        <v>6934.610224682513</v>
      </c>
      <c r="AA859" s="66">
        <f>Z859/'1º Perfil de consumo'!$N$9</f>
        <v>9.1727648474636414</v>
      </c>
    </row>
    <row r="860" spans="1:27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62">
        <v>854</v>
      </c>
      <c r="T860" s="63">
        <f>IF('1º Perfil de consumo'!$N$23=0,0,((IF(S860&lt;'1º Perfil de consumo'!$N$23,(-('1º Perfil de consumo'!$N$23/S860)),S860/'1º Perfil de consumo'!$N$23))))</f>
        <v>210.23249755779875</v>
      </c>
      <c r="U860" s="63">
        <f t="shared" si="0"/>
        <v>6.3069749267339619</v>
      </c>
      <c r="V860" s="63">
        <f t="shared" si="1"/>
        <v>7.3069749267339619</v>
      </c>
      <c r="W860" s="63">
        <f>IF(V860&lt;=0,'1º Perfil de consumo'!$N$16/V860,'1º Perfil de consumo'!$N$16*V860)</f>
        <v>9.1820452121656917</v>
      </c>
      <c r="X860" s="64">
        <f t="shared" si="2"/>
        <v>9.1820452121656917</v>
      </c>
      <c r="Y860" s="65">
        <f t="shared" si="3"/>
        <v>93.007601276946247</v>
      </c>
      <c r="Z860" s="62">
        <f>S860*'1º Perfil de consumo'!$N$9/'2º Calculadora de Banda (beta)'!Y860</f>
        <v>6941.6261803972629</v>
      </c>
      <c r="AA860" s="66">
        <f>Z860/'1º Perfil de consumo'!$N$9</f>
        <v>9.1820452121656917</v>
      </c>
    </row>
    <row r="861" spans="1:27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62">
        <v>855</v>
      </c>
      <c r="T861" s="63">
        <f>IF('1º Perfil de consumo'!$N$23=0,0,((IF(S861&lt;'1º Perfil de consumo'!$N$23,(-('1º Perfil de consumo'!$N$23/S861)),S861/'1º Perfil de consumo'!$N$23))))</f>
        <v>210.47867144252683</v>
      </c>
      <c r="U861" s="63">
        <f t="shared" si="0"/>
        <v>6.3143601432758043</v>
      </c>
      <c r="V861" s="63">
        <f t="shared" si="1"/>
        <v>7.3143601432758043</v>
      </c>
      <c r="W861" s="63">
        <f>IF(V861&lt;=0,'1º Perfil de consumo'!$N$16/V861,'1º Perfil de consumo'!$N$16*V861)</f>
        <v>9.191325576867742</v>
      </c>
      <c r="X861" s="64">
        <f t="shared" si="2"/>
        <v>9.191325576867742</v>
      </c>
      <c r="Y861" s="65">
        <f t="shared" si="3"/>
        <v>93.022490918156606</v>
      </c>
      <c r="Z861" s="62">
        <f>S861*'1º Perfil de consumo'!$N$9/'2º Calculadora de Banda (beta)'!Y861</f>
        <v>6948.6421361120128</v>
      </c>
      <c r="AA861" s="66">
        <f>Z861/'1º Perfil de consumo'!$N$9</f>
        <v>9.191325576867742</v>
      </c>
    </row>
    <row r="862" spans="1:27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62">
        <v>856</v>
      </c>
      <c r="T862" s="63">
        <f>IF('1º Perfil de consumo'!$N$23=0,0,((IF(S862&lt;'1º Perfil de consumo'!$N$23,(-('1º Perfil de consumo'!$N$23/S862)),S862/'1º Perfil de consumo'!$N$23))))</f>
        <v>210.72484532725494</v>
      </c>
      <c r="U862" s="63">
        <f t="shared" si="0"/>
        <v>6.3217453598176476</v>
      </c>
      <c r="V862" s="63">
        <f t="shared" si="1"/>
        <v>7.3217453598176476</v>
      </c>
      <c r="W862" s="63">
        <f>IF(V862&lt;=0,'1º Perfil de consumo'!$N$16/V862,'1º Perfil de consumo'!$N$16*V862)</f>
        <v>9.2006059415697941</v>
      </c>
      <c r="X862" s="64">
        <f t="shared" si="2"/>
        <v>9.2006059415697941</v>
      </c>
      <c r="Y862" s="65">
        <f t="shared" si="3"/>
        <v>93.037350521932098</v>
      </c>
      <c r="Z862" s="62">
        <f>S862*'1º Perfil de consumo'!$N$9/'2º Calculadora de Banda (beta)'!Y862</f>
        <v>6955.6580918267637</v>
      </c>
      <c r="AA862" s="66">
        <f>Z862/'1º Perfil de consumo'!$N$9</f>
        <v>9.2006059415697941</v>
      </c>
    </row>
    <row r="863" spans="1:27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62">
        <v>857</v>
      </c>
      <c r="T863" s="63">
        <f>IF('1º Perfil de consumo'!$N$23=0,0,((IF(S863&lt;'1º Perfil de consumo'!$N$23,(-('1º Perfil de consumo'!$N$23/S863)),S863/'1º Perfil de consumo'!$N$23))))</f>
        <v>210.97101921198305</v>
      </c>
      <c r="U863" s="63">
        <f t="shared" si="0"/>
        <v>6.3291305763594909</v>
      </c>
      <c r="V863" s="63">
        <f t="shared" si="1"/>
        <v>7.3291305763594909</v>
      </c>
      <c r="W863" s="63">
        <f>IF(V863&lt;=0,'1º Perfil de consumo'!$N$16/V863,'1º Perfil de consumo'!$N$16*V863)</f>
        <v>9.2098863062718461</v>
      </c>
      <c r="X863" s="64">
        <f t="shared" si="2"/>
        <v>9.2098863062718461</v>
      </c>
      <c r="Y863" s="65">
        <f t="shared" si="3"/>
        <v>93.052180179074639</v>
      </c>
      <c r="Z863" s="62">
        <f>S863*'1º Perfil de consumo'!$N$9/'2º Calculadora de Banda (beta)'!Y863</f>
        <v>6962.6740475415154</v>
      </c>
      <c r="AA863" s="66">
        <f>Z863/'1º Perfil de consumo'!$N$9</f>
        <v>9.2098863062718461</v>
      </c>
    </row>
    <row r="864" spans="1:27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62">
        <v>858</v>
      </c>
      <c r="T864" s="63">
        <f>IF('1º Perfil de consumo'!$N$23=0,0,((IF(S864&lt;'1º Perfil de consumo'!$N$23,(-('1º Perfil de consumo'!$N$23/S864)),S864/'1º Perfil de consumo'!$N$23))))</f>
        <v>211.21719309671116</v>
      </c>
      <c r="U864" s="63">
        <f t="shared" si="0"/>
        <v>6.3365157929013343</v>
      </c>
      <c r="V864" s="63">
        <f t="shared" si="1"/>
        <v>7.3365157929013343</v>
      </c>
      <c r="W864" s="63">
        <f>IF(V864&lt;=0,'1º Perfil de consumo'!$N$16/V864,'1º Perfil de consumo'!$N$16*V864)</f>
        <v>9.2191666709738982</v>
      </c>
      <c r="X864" s="64">
        <f t="shared" si="2"/>
        <v>9.2191666709738982</v>
      </c>
      <c r="Y864" s="65">
        <f t="shared" si="3"/>
        <v>93.066979980020491</v>
      </c>
      <c r="Z864" s="62">
        <f>S864*'1º Perfil de consumo'!$N$9/'2º Calculadora de Banda (beta)'!Y864</f>
        <v>6969.6900032562671</v>
      </c>
      <c r="AA864" s="66">
        <f>Z864/'1º Perfil de consumo'!$N$9</f>
        <v>9.2191666709738982</v>
      </c>
    </row>
    <row r="865" spans="1:27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62">
        <v>859</v>
      </c>
      <c r="T865" s="63">
        <f>IF('1º Perfil de consumo'!$N$23=0,0,((IF(S865&lt;'1º Perfil de consumo'!$N$23,(-('1º Perfil de consumo'!$N$23/S865)),S865/'1º Perfil de consumo'!$N$23))))</f>
        <v>211.46336698143926</v>
      </c>
      <c r="U865" s="63">
        <f t="shared" si="0"/>
        <v>6.3439010094431776</v>
      </c>
      <c r="V865" s="63">
        <f t="shared" si="1"/>
        <v>7.3439010094431776</v>
      </c>
      <c r="W865" s="63">
        <f>IF(V865&lt;=0,'1º Perfil de consumo'!$N$16/V865,'1º Perfil de consumo'!$N$16*V865)</f>
        <v>9.2284470356759503</v>
      </c>
      <c r="X865" s="64">
        <f t="shared" si="2"/>
        <v>9.2284470356759503</v>
      </c>
      <c r="Y865" s="65">
        <f t="shared" si="3"/>
        <v>93.081750014842157</v>
      </c>
      <c r="Z865" s="62">
        <f>S865*'1º Perfil de consumo'!$N$9/'2º Calculadora de Banda (beta)'!Y865</f>
        <v>6976.7059589710188</v>
      </c>
      <c r="AA865" s="66">
        <f>Z865/'1º Perfil de consumo'!$N$9</f>
        <v>9.2284470356759503</v>
      </c>
    </row>
    <row r="866" spans="1:27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62">
        <v>860</v>
      </c>
      <c r="T866" s="63">
        <f>IF('1º Perfil de consumo'!$N$23=0,0,((IF(S866&lt;'1º Perfil de consumo'!$N$23,(-('1º Perfil de consumo'!$N$23/S866)),S866/'1º Perfil de consumo'!$N$23))))</f>
        <v>211.70954086616734</v>
      </c>
      <c r="U866" s="63">
        <f t="shared" si="0"/>
        <v>6.35128622598502</v>
      </c>
      <c r="V866" s="63">
        <f t="shared" si="1"/>
        <v>7.35128622598502</v>
      </c>
      <c r="W866" s="63">
        <f>IF(V866&lt;=0,'1º Perfil de consumo'!$N$16/V866,'1º Perfil de consumo'!$N$16*V866)</f>
        <v>9.2377274003780006</v>
      </c>
      <c r="X866" s="64">
        <f t="shared" si="2"/>
        <v>9.2377274003780006</v>
      </c>
      <c r="Y866" s="65">
        <f t="shared" si="3"/>
        <v>93.096490373250191</v>
      </c>
      <c r="Z866" s="62">
        <f>S866*'1º Perfil de consumo'!$N$9/'2º Calculadora de Banda (beta)'!Y866</f>
        <v>6983.7219146857678</v>
      </c>
      <c r="AA866" s="66">
        <f>Z866/'1º Perfil de consumo'!$N$9</f>
        <v>9.2377274003780006</v>
      </c>
    </row>
    <row r="867" spans="1:2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62">
        <v>861</v>
      </c>
      <c r="T867" s="63">
        <f>IF('1º Perfil de consumo'!$N$23=0,0,((IF(S867&lt;'1º Perfil de consumo'!$N$23,(-('1º Perfil de consumo'!$N$23/S867)),S867/'1º Perfil de consumo'!$N$23))))</f>
        <v>211.95571475089545</v>
      </c>
      <c r="U867" s="63">
        <f t="shared" si="0"/>
        <v>6.3586714425268633</v>
      </c>
      <c r="V867" s="63">
        <f t="shared" si="1"/>
        <v>7.3586714425268633</v>
      </c>
      <c r="W867" s="63">
        <f>IF(V867&lt;=0,'1º Perfil de consumo'!$N$16/V867,'1º Perfil de consumo'!$N$16*V867)</f>
        <v>9.2470077650800526</v>
      </c>
      <c r="X867" s="64">
        <f t="shared" si="2"/>
        <v>9.2470077650800526</v>
      </c>
      <c r="Y867" s="65">
        <f t="shared" si="3"/>
        <v>93.111201144594929</v>
      </c>
      <c r="Z867" s="62">
        <f>S867*'1º Perfil de consumo'!$N$9/'2º Calculadora de Banda (beta)'!Y867</f>
        <v>6990.7378704005196</v>
      </c>
      <c r="AA867" s="66">
        <f>Z867/'1º Perfil de consumo'!$N$9</f>
        <v>9.2470077650800526</v>
      </c>
    </row>
    <row r="868" spans="1:27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62">
        <v>862</v>
      </c>
      <c r="T868" s="63">
        <f>IF('1º Perfil de consumo'!$N$23=0,0,((IF(S868&lt;'1º Perfil de consumo'!$N$23,(-('1º Perfil de consumo'!$N$23/S868)),S868/'1º Perfil de consumo'!$N$23))))</f>
        <v>212.20188863562356</v>
      </c>
      <c r="U868" s="63">
        <f t="shared" si="0"/>
        <v>6.3660566590687067</v>
      </c>
      <c r="V868" s="63">
        <f t="shared" si="1"/>
        <v>7.3660566590687067</v>
      </c>
      <c r="W868" s="63">
        <f>IF(V868&lt;=0,'1º Perfil de consumo'!$N$16/V868,'1º Perfil de consumo'!$N$16*V868)</f>
        <v>9.2562881297821047</v>
      </c>
      <c r="X868" s="64">
        <f t="shared" si="2"/>
        <v>9.2562881297821047</v>
      </c>
      <c r="Y868" s="65">
        <f t="shared" si="3"/>
        <v>93.125882417868482</v>
      </c>
      <c r="Z868" s="62">
        <f>S868*'1º Perfil de consumo'!$N$9/'2º Calculadora de Banda (beta)'!Y868</f>
        <v>6997.7538261152713</v>
      </c>
      <c r="AA868" s="66">
        <f>Z868/'1º Perfil de consumo'!$N$9</f>
        <v>9.2562881297821047</v>
      </c>
    </row>
    <row r="869" spans="1:27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62">
        <v>863</v>
      </c>
      <c r="T869" s="63">
        <f>IF('1º Perfil de consumo'!$N$23=0,0,((IF(S869&lt;'1º Perfil de consumo'!$N$23,(-('1º Perfil de consumo'!$N$23/S869)),S869/'1º Perfil de consumo'!$N$23))))</f>
        <v>212.44806252035167</v>
      </c>
      <c r="U869" s="63">
        <f t="shared" si="0"/>
        <v>6.37344187561055</v>
      </c>
      <c r="V869" s="63">
        <f t="shared" si="1"/>
        <v>7.37344187561055</v>
      </c>
      <c r="W869" s="63">
        <f>IF(V869&lt;=0,'1º Perfil de consumo'!$N$16/V869,'1º Perfil de consumo'!$N$16*V869)</f>
        <v>9.2655684944841568</v>
      </c>
      <c r="X869" s="64">
        <f t="shared" si="2"/>
        <v>9.2655684944841568</v>
      </c>
      <c r="Y869" s="65">
        <f t="shared" si="3"/>
        <v>93.140534281706366</v>
      </c>
      <c r="Z869" s="62">
        <f>S869*'1º Perfil de consumo'!$N$9/'2º Calculadora de Banda (beta)'!Y869</f>
        <v>7004.7697818300221</v>
      </c>
      <c r="AA869" s="66">
        <f>Z869/'1º Perfil de consumo'!$N$9</f>
        <v>9.2655684944841568</v>
      </c>
    </row>
    <row r="870" spans="1:27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62">
        <v>864</v>
      </c>
      <c r="T870" s="63">
        <f>IF('1º Perfil de consumo'!$N$23=0,0,((IF(S870&lt;'1º Perfil de consumo'!$N$23,(-('1º Perfil de consumo'!$N$23/S870)),S870/'1º Perfil de consumo'!$N$23))))</f>
        <v>212.69423640507975</v>
      </c>
      <c r="U870" s="63">
        <f t="shared" si="0"/>
        <v>6.3808270921523924</v>
      </c>
      <c r="V870" s="63">
        <f t="shared" si="1"/>
        <v>7.3808270921523924</v>
      </c>
      <c r="W870" s="63">
        <f>IF(V870&lt;=0,'1º Perfil de consumo'!$N$16/V870,'1º Perfil de consumo'!$N$16*V870)</f>
        <v>9.2748488591862071</v>
      </c>
      <c r="X870" s="64">
        <f t="shared" si="2"/>
        <v>9.2748488591862071</v>
      </c>
      <c r="Y870" s="65">
        <f t="shared" si="3"/>
        <v>93.15515682438938</v>
      </c>
      <c r="Z870" s="62">
        <f>S870*'1º Perfil de consumo'!$N$9/'2º Calculadora de Banda (beta)'!Y870</f>
        <v>7011.785737544772</v>
      </c>
      <c r="AA870" s="66">
        <f>Z870/'1º Perfil de consumo'!$N$9</f>
        <v>9.2748488591862071</v>
      </c>
    </row>
    <row r="871" spans="1:27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62">
        <v>865</v>
      </c>
      <c r="T871" s="63">
        <f>IF('1º Perfil de consumo'!$N$23=0,0,((IF(S871&lt;'1º Perfil de consumo'!$N$23,(-('1º Perfil de consumo'!$N$23/S871)),S871/'1º Perfil de consumo'!$N$23))))</f>
        <v>212.94041028980786</v>
      </c>
      <c r="U871" s="63">
        <f t="shared" si="0"/>
        <v>6.3882123086942357</v>
      </c>
      <c r="V871" s="63">
        <f t="shared" si="1"/>
        <v>7.3882123086942357</v>
      </c>
      <c r="W871" s="63">
        <f>IF(V871&lt;=0,'1º Perfil de consumo'!$N$16/V871,'1º Perfil de consumo'!$N$16*V871)</f>
        <v>9.2841292238882591</v>
      </c>
      <c r="X871" s="64">
        <f t="shared" si="2"/>
        <v>9.2841292238882591</v>
      </c>
      <c r="Y871" s="65">
        <f t="shared" si="3"/>
        <v>93.169750133845284</v>
      </c>
      <c r="Z871" s="62">
        <f>S871*'1º Perfil de consumo'!$N$9/'2º Calculadora de Banda (beta)'!Y871</f>
        <v>7018.8016932595237</v>
      </c>
      <c r="AA871" s="66">
        <f>Z871/'1º Perfil de consumo'!$N$9</f>
        <v>9.2841292238882591</v>
      </c>
    </row>
    <row r="872" spans="1:27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62">
        <v>866</v>
      </c>
      <c r="T872" s="63">
        <f>IF('1º Perfil de consumo'!$N$23=0,0,((IF(S872&lt;'1º Perfil de consumo'!$N$23,(-('1º Perfil de consumo'!$N$23/S872)),S872/'1º Perfil de consumo'!$N$23))))</f>
        <v>213.18658417453597</v>
      </c>
      <c r="U872" s="63">
        <f t="shared" si="0"/>
        <v>6.3955975252360791</v>
      </c>
      <c r="V872" s="63">
        <f t="shared" si="1"/>
        <v>7.3955975252360791</v>
      </c>
      <c r="W872" s="63">
        <f>IF(V872&lt;=0,'1º Perfil de consumo'!$N$16/V872,'1º Perfil de consumo'!$N$16*V872)</f>
        <v>9.2934095885903094</v>
      </c>
      <c r="X872" s="64">
        <f t="shared" si="2"/>
        <v>9.2934095885903094</v>
      </c>
      <c r="Y872" s="65">
        <f t="shared" si="3"/>
        <v>93.184314297650687</v>
      </c>
      <c r="Z872" s="62">
        <f>S872*'1º Perfil de consumo'!$N$9/'2º Calculadora de Banda (beta)'!Y872</f>
        <v>7025.8176489742746</v>
      </c>
      <c r="AA872" s="66">
        <f>Z872/'1º Perfil de consumo'!$N$9</f>
        <v>9.2934095885903094</v>
      </c>
    </row>
    <row r="873" spans="1:27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62">
        <v>867</v>
      </c>
      <c r="T873" s="63">
        <f>IF('1º Perfil de consumo'!$N$23=0,0,((IF(S873&lt;'1º Perfil de consumo'!$N$23,(-('1º Perfil de consumo'!$N$23/S873)),S873/'1º Perfil de consumo'!$N$23))))</f>
        <v>213.43275805926407</v>
      </c>
      <c r="U873" s="63">
        <f t="shared" si="0"/>
        <v>6.4029827417779224</v>
      </c>
      <c r="V873" s="63">
        <f t="shared" si="1"/>
        <v>7.4029827417779224</v>
      </c>
      <c r="W873" s="63">
        <f>IF(V873&lt;=0,'1º Perfil de consumo'!$N$16/V873,'1º Perfil de consumo'!$N$16*V873)</f>
        <v>9.3026899532923615</v>
      </c>
      <c r="X873" s="64">
        <f t="shared" si="2"/>
        <v>9.3026899532923615</v>
      </c>
      <c r="Y873" s="65">
        <f t="shared" si="3"/>
        <v>93.198849403032696</v>
      </c>
      <c r="Z873" s="62">
        <f>S873*'1º Perfil de consumo'!$N$9/'2º Calculadora de Banda (beta)'!Y873</f>
        <v>7032.8336046890245</v>
      </c>
      <c r="AA873" s="66">
        <f>Z873/'1º Perfil de consumo'!$N$9</f>
        <v>9.3026899532923597</v>
      </c>
    </row>
    <row r="874" spans="1:27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62">
        <v>868</v>
      </c>
      <c r="T874" s="63">
        <f>IF('1º Perfil de consumo'!$N$23=0,0,((IF(S874&lt;'1º Perfil de consumo'!$N$23,(-('1º Perfil de consumo'!$N$23/S874)),S874/'1º Perfil de consumo'!$N$23))))</f>
        <v>213.67893194399215</v>
      </c>
      <c r="U874" s="63">
        <f t="shared" si="0"/>
        <v>6.4103679583197648</v>
      </c>
      <c r="V874" s="63">
        <f t="shared" si="1"/>
        <v>7.4103679583197648</v>
      </c>
      <c r="W874" s="63">
        <f>IF(V874&lt;=0,'1º Perfil de consumo'!$N$16/V874,'1º Perfil de consumo'!$N$16*V874)</f>
        <v>9.3119703179944135</v>
      </c>
      <c r="X874" s="64">
        <f t="shared" si="2"/>
        <v>9.3119703179944135</v>
      </c>
      <c r="Y874" s="65">
        <f t="shared" si="3"/>
        <v>93.213355536870679</v>
      </c>
      <c r="Z874" s="62">
        <f>S874*'1º Perfil de consumo'!$N$9/'2º Calculadora de Banda (beta)'!Y874</f>
        <v>7039.8495604037771</v>
      </c>
      <c r="AA874" s="66">
        <f>Z874/'1º Perfil de consumo'!$N$9</f>
        <v>9.3119703179944135</v>
      </c>
    </row>
    <row r="875" spans="1:27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62">
        <v>869</v>
      </c>
      <c r="T875" s="63">
        <f>IF('1º Perfil de consumo'!$N$23=0,0,((IF(S875&lt;'1º Perfil de consumo'!$N$23,(-('1º Perfil de consumo'!$N$23/S875)),S875/'1º Perfil de consumo'!$N$23))))</f>
        <v>213.92510582872026</v>
      </c>
      <c r="U875" s="63">
        <f t="shared" si="0"/>
        <v>6.4177531748616072</v>
      </c>
      <c r="V875" s="63">
        <f t="shared" si="1"/>
        <v>7.4177531748616072</v>
      </c>
      <c r="W875" s="63">
        <f>IF(V875&lt;=0,'1º Perfil de consumo'!$N$16/V875,'1º Perfil de consumo'!$N$16*V875)</f>
        <v>9.3212506826964638</v>
      </c>
      <c r="X875" s="64">
        <f t="shared" si="2"/>
        <v>9.3212506826964638</v>
      </c>
      <c r="Y875" s="65">
        <f t="shared" si="3"/>
        <v>93.227832785698084</v>
      </c>
      <c r="Z875" s="62">
        <f>S875*'1º Perfil de consumo'!$N$9/'2º Calculadora de Banda (beta)'!Y875</f>
        <v>7046.8655161185261</v>
      </c>
      <c r="AA875" s="66">
        <f>Z875/'1º Perfil de consumo'!$N$9</f>
        <v>9.3212506826964638</v>
      </c>
    </row>
    <row r="876" spans="1:27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62">
        <v>870</v>
      </c>
      <c r="T876" s="63">
        <f>IF('1º Perfil de consumo'!$N$23=0,0,((IF(S876&lt;'1º Perfil de consumo'!$N$23,(-('1º Perfil de consumo'!$N$23/S876)),S876/'1º Perfil de consumo'!$N$23))))</f>
        <v>214.17127971344837</v>
      </c>
      <c r="U876" s="63">
        <f t="shared" si="0"/>
        <v>6.4251383914034506</v>
      </c>
      <c r="V876" s="63">
        <f t="shared" si="1"/>
        <v>7.4251383914034506</v>
      </c>
      <c r="W876" s="63">
        <f>IF(V876&lt;=0,'1º Perfil de consumo'!$N$16/V876,'1º Perfil de consumo'!$N$16*V876)</f>
        <v>9.3305310473985159</v>
      </c>
      <c r="X876" s="64">
        <f t="shared" si="2"/>
        <v>9.3305310473985159</v>
      </c>
      <c r="Y876" s="65">
        <f t="shared" si="3"/>
        <v>93.24228123570397</v>
      </c>
      <c r="Z876" s="62">
        <f>S876*'1º Perfil de consumo'!$N$9/'2º Calculadora de Banda (beta)'!Y876</f>
        <v>7053.8814718332787</v>
      </c>
      <c r="AA876" s="66">
        <f>Z876/'1º Perfil de consumo'!$N$9</f>
        <v>9.3305310473985177</v>
      </c>
    </row>
    <row r="877" spans="1:2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62">
        <v>871</v>
      </c>
      <c r="T877" s="63">
        <f>IF('1º Perfil de consumo'!$N$23=0,0,((IF(S877&lt;'1º Perfil de consumo'!$N$23,(-('1º Perfil de consumo'!$N$23/S877)),S877/'1º Perfil de consumo'!$N$23))))</f>
        <v>214.41745359817648</v>
      </c>
      <c r="U877" s="63">
        <f t="shared" si="0"/>
        <v>6.4325236079452939</v>
      </c>
      <c r="V877" s="63">
        <f t="shared" si="1"/>
        <v>7.4325236079452939</v>
      </c>
      <c r="W877" s="63">
        <f>IF(V877&lt;=0,'1º Perfil de consumo'!$N$16/V877,'1º Perfil de consumo'!$N$16*V877)</f>
        <v>9.3398114121005662</v>
      </c>
      <c r="X877" s="64">
        <f t="shared" si="2"/>
        <v>9.3398114121005662</v>
      </c>
      <c r="Y877" s="65">
        <f t="shared" si="3"/>
        <v>93.256700972734961</v>
      </c>
      <c r="Z877" s="62">
        <f>S877*'1º Perfil de consumo'!$N$9/'2º Calculadora de Banda (beta)'!Y877</f>
        <v>7060.8974275480286</v>
      </c>
      <c r="AA877" s="66">
        <f>Z877/'1º Perfil de consumo'!$N$9</f>
        <v>9.3398114121005662</v>
      </c>
    </row>
    <row r="878" spans="1:27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62">
        <v>872</v>
      </c>
      <c r="T878" s="63">
        <f>IF('1º Perfil de consumo'!$N$23=0,0,((IF(S878&lt;'1º Perfil de consumo'!$N$23,(-('1º Perfil de consumo'!$N$23/S878)),S878/'1º Perfil de consumo'!$N$23))))</f>
        <v>214.66362748290456</v>
      </c>
      <c r="U878" s="63">
        <f t="shared" si="0"/>
        <v>6.4399088244871363</v>
      </c>
      <c r="V878" s="63">
        <f t="shared" si="1"/>
        <v>7.4399088244871363</v>
      </c>
      <c r="W878" s="63">
        <f>IF(V878&lt;=0,'1º Perfil de consumo'!$N$16/V878,'1º Perfil de consumo'!$N$16*V878)</f>
        <v>9.3490917768026183</v>
      </c>
      <c r="X878" s="64">
        <f t="shared" si="2"/>
        <v>9.3490917768026183</v>
      </c>
      <c r="Y878" s="65">
        <f t="shared" si="3"/>
        <v>93.271092082296718</v>
      </c>
      <c r="Z878" s="62">
        <f>S878*'1º Perfil de consumo'!$N$9/'2º Calculadora de Banda (beta)'!Y878</f>
        <v>7067.9133832627795</v>
      </c>
      <c r="AA878" s="66">
        <f>Z878/'1º Perfil de consumo'!$N$9</f>
        <v>9.3490917768026183</v>
      </c>
    </row>
    <row r="879" spans="1:27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62">
        <v>873</v>
      </c>
      <c r="T879" s="63">
        <f>IF('1º Perfil de consumo'!$N$23=0,0,((IF(S879&lt;'1º Perfil de consumo'!$N$23,(-('1º Perfil de consumo'!$N$23/S879)),S879/'1º Perfil de consumo'!$N$23))))</f>
        <v>214.90980136763267</v>
      </c>
      <c r="U879" s="63">
        <f t="shared" si="0"/>
        <v>6.4472940410289796</v>
      </c>
      <c r="V879" s="63">
        <f t="shared" si="1"/>
        <v>7.4472940410289796</v>
      </c>
      <c r="W879" s="63">
        <f>IF(V879&lt;=0,'1º Perfil de consumo'!$N$16/V879,'1º Perfil de consumo'!$N$16*V879)</f>
        <v>9.3583721415046686</v>
      </c>
      <c r="X879" s="64">
        <f t="shared" si="2"/>
        <v>9.3583721415046686</v>
      </c>
      <c r="Y879" s="65">
        <f t="shared" si="3"/>
        <v>93.285454649555788</v>
      </c>
      <c r="Z879" s="62">
        <f>S879*'1º Perfil de consumo'!$N$9/'2º Calculadora de Banda (beta)'!Y879</f>
        <v>7074.9293389775294</v>
      </c>
      <c r="AA879" s="66">
        <f>Z879/'1º Perfil de consumo'!$N$9</f>
        <v>9.3583721415046686</v>
      </c>
    </row>
    <row r="880" spans="1:27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62">
        <v>874</v>
      </c>
      <c r="T880" s="63">
        <f>IF('1º Perfil de consumo'!$N$23=0,0,((IF(S880&lt;'1º Perfil de consumo'!$N$23,(-('1º Perfil de consumo'!$N$23/S880)),S880/'1º Perfil de consumo'!$N$23))))</f>
        <v>215.15597525236078</v>
      </c>
      <c r="U880" s="63">
        <f t="shared" si="0"/>
        <v>6.4546792575708229</v>
      </c>
      <c r="V880" s="63">
        <f t="shared" si="1"/>
        <v>7.4546792575708229</v>
      </c>
      <c r="W880" s="63">
        <f>IF(V880&lt;=0,'1º Perfil de consumo'!$N$16/V880,'1º Perfil de consumo'!$N$16*V880)</f>
        <v>9.3676525062067206</v>
      </c>
      <c r="X880" s="64">
        <f t="shared" si="2"/>
        <v>9.3676525062067206</v>
      </c>
      <c r="Y880" s="65">
        <f t="shared" si="3"/>
        <v>93.299788759341183</v>
      </c>
      <c r="Z880" s="62">
        <f>S880*'1º Perfil de consumo'!$N$9/'2º Calculadora de Banda (beta)'!Y880</f>
        <v>7081.9452946922802</v>
      </c>
      <c r="AA880" s="66">
        <f>Z880/'1º Perfil de consumo'!$N$9</f>
        <v>9.3676525062067206</v>
      </c>
    </row>
    <row r="881" spans="1:27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62">
        <v>875</v>
      </c>
      <c r="T881" s="63">
        <f>IF('1º Perfil de consumo'!$N$23=0,0,((IF(S881&lt;'1º Perfil de consumo'!$N$23,(-('1º Perfil de consumo'!$N$23/S881)),S881/'1º Perfil de consumo'!$N$23))))</f>
        <v>215.40214913708888</v>
      </c>
      <c r="U881" s="63">
        <f t="shared" si="0"/>
        <v>6.4620644741126663</v>
      </c>
      <c r="V881" s="63">
        <f t="shared" si="1"/>
        <v>7.4620644741126663</v>
      </c>
      <c r="W881" s="63">
        <f>IF(V881&lt;=0,'1º Perfil de consumo'!$N$16/V881,'1º Perfil de consumo'!$N$16*V881)</f>
        <v>9.3769328709087727</v>
      </c>
      <c r="X881" s="64">
        <f t="shared" si="2"/>
        <v>9.3769328709087727</v>
      </c>
      <c r="Y881" s="65">
        <f t="shared" si="3"/>
        <v>93.314094496146126</v>
      </c>
      <c r="Z881" s="62">
        <f>S881*'1º Perfil de consumo'!$N$9/'2º Calculadora de Banda (beta)'!Y881</f>
        <v>7088.9612504070319</v>
      </c>
      <c r="AA881" s="66">
        <f>Z881/'1º Perfil de consumo'!$N$9</f>
        <v>9.3769328709087727</v>
      </c>
    </row>
    <row r="882" spans="1:27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62">
        <v>876</v>
      </c>
      <c r="T882" s="63">
        <f>IF('1º Perfil de consumo'!$N$23=0,0,((IF(S882&lt;'1º Perfil de consumo'!$N$23,(-('1º Perfil de consumo'!$N$23/S882)),S882/'1º Perfil de consumo'!$N$23))))</f>
        <v>215.64832302181699</v>
      </c>
      <c r="U882" s="63">
        <f t="shared" si="0"/>
        <v>6.4694496906545096</v>
      </c>
      <c r="V882" s="63">
        <f t="shared" si="1"/>
        <v>7.4694496906545096</v>
      </c>
      <c r="W882" s="63">
        <f>IF(V882&lt;=0,'1º Perfil de consumo'!$N$16/V882,'1º Perfil de consumo'!$N$16*V882)</f>
        <v>9.3862132356108248</v>
      </c>
      <c r="X882" s="64">
        <f t="shared" si="2"/>
        <v>9.3862132356108248</v>
      </c>
      <c r="Y882" s="65">
        <f t="shared" si="3"/>
        <v>93.328371944129685</v>
      </c>
      <c r="Z882" s="62">
        <f>S882*'1º Perfil de consumo'!$N$9/'2º Calculadora de Banda (beta)'!Y882</f>
        <v>7095.9772061217836</v>
      </c>
      <c r="AA882" s="66">
        <f>Z882/'1º Perfil de consumo'!$N$9</f>
        <v>9.3862132356108248</v>
      </c>
    </row>
    <row r="883" spans="1:27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62">
        <v>877</v>
      </c>
      <c r="T883" s="63">
        <f>IF('1º Perfil de consumo'!$N$23=0,0,((IF(S883&lt;'1º Perfil de consumo'!$N$23,(-('1º Perfil de consumo'!$N$23/S883)),S883/'1º Perfil de consumo'!$N$23))))</f>
        <v>215.89449690654507</v>
      </c>
      <c r="U883" s="63">
        <f t="shared" si="0"/>
        <v>6.476834907196352</v>
      </c>
      <c r="V883" s="63">
        <f t="shared" si="1"/>
        <v>7.476834907196352</v>
      </c>
      <c r="W883" s="63">
        <f>IF(V883&lt;=0,'1º Perfil de consumo'!$N$16/V883,'1º Perfil de consumo'!$N$16*V883)</f>
        <v>9.3954936003128751</v>
      </c>
      <c r="X883" s="64">
        <f t="shared" si="2"/>
        <v>9.3954936003128751</v>
      </c>
      <c r="Y883" s="65">
        <f t="shared" si="3"/>
        <v>93.342621187118411</v>
      </c>
      <c r="Z883" s="62">
        <f>S883*'1º Perfil de consumo'!$N$9/'2º Calculadora de Banda (beta)'!Y883</f>
        <v>7102.9931618365335</v>
      </c>
      <c r="AA883" s="66">
        <f>Z883/'1º Perfil de consumo'!$N$9</f>
        <v>9.3954936003128751</v>
      </c>
    </row>
    <row r="884" spans="1:27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62">
        <v>878</v>
      </c>
      <c r="T884" s="63">
        <f>IF('1º Perfil de consumo'!$N$23=0,0,((IF(S884&lt;'1º Perfil de consumo'!$N$23,(-('1º Perfil de consumo'!$N$23/S884)),S884/'1º Perfil de consumo'!$N$23))))</f>
        <v>216.14067079127318</v>
      </c>
      <c r="U884" s="63">
        <f t="shared" si="0"/>
        <v>6.4842201237381953</v>
      </c>
      <c r="V884" s="63">
        <f t="shared" si="1"/>
        <v>7.4842201237381953</v>
      </c>
      <c r="W884" s="63">
        <f>IF(V884&lt;=0,'1º Perfil de consumo'!$N$16/V884,'1º Perfil de consumo'!$N$16*V884)</f>
        <v>9.4047739650149271</v>
      </c>
      <c r="X884" s="64">
        <f t="shared" si="2"/>
        <v>9.4047739650149271</v>
      </c>
      <c r="Y884" s="65">
        <f t="shared" si="3"/>
        <v>93.356842308607938</v>
      </c>
      <c r="Z884" s="62">
        <f>S884*'1º Perfil de consumo'!$N$9/'2º Calculadora de Banda (beta)'!Y884</f>
        <v>7110.0091175512853</v>
      </c>
      <c r="AA884" s="66">
        <f>Z884/'1º Perfil de consumo'!$N$9</f>
        <v>9.4047739650149271</v>
      </c>
    </row>
    <row r="885" spans="1:27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62">
        <v>879</v>
      </c>
      <c r="T885" s="63">
        <f>IF('1º Perfil de consumo'!$N$23=0,0,((IF(S885&lt;'1º Perfil de consumo'!$N$23,(-('1º Perfil de consumo'!$N$23/S885)),S885/'1º Perfil de consumo'!$N$23))))</f>
        <v>216.38684467600129</v>
      </c>
      <c r="U885" s="63">
        <f t="shared" si="0"/>
        <v>6.4916053402800387</v>
      </c>
      <c r="V885" s="63">
        <f t="shared" si="1"/>
        <v>7.4916053402800387</v>
      </c>
      <c r="W885" s="63">
        <f>IF(V885&lt;=0,'1º Perfil de consumo'!$N$16/V885,'1º Perfil de consumo'!$N$16*V885)</f>
        <v>9.4140543297169792</v>
      </c>
      <c r="X885" s="64">
        <f t="shared" si="2"/>
        <v>9.4140543297169792</v>
      </c>
      <c r="Y885" s="65">
        <f t="shared" si="3"/>
        <v>93.371035391764721</v>
      </c>
      <c r="Z885" s="62">
        <f>S885*'1º Perfil de consumo'!$N$9/'2º Calculadora de Banda (beta)'!Y885</f>
        <v>7117.0250732660361</v>
      </c>
      <c r="AA885" s="66">
        <f>Z885/'1º Perfil de consumo'!$N$9</f>
        <v>9.4140543297169792</v>
      </c>
    </row>
    <row r="886" spans="1:27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62">
        <v>880</v>
      </c>
      <c r="T886" s="63">
        <f>IF('1º Perfil de consumo'!$N$23=0,0,((IF(S886&lt;'1º Perfil de consumo'!$N$23,(-('1º Perfil de consumo'!$N$23/S886)),S886/'1º Perfil de consumo'!$N$23))))</f>
        <v>216.6330185607294</v>
      </c>
      <c r="U886" s="63">
        <f t="shared" si="0"/>
        <v>6.498990556821882</v>
      </c>
      <c r="V886" s="63">
        <f t="shared" si="1"/>
        <v>7.498990556821882</v>
      </c>
      <c r="W886" s="63">
        <f>IF(V886&lt;=0,'1º Perfil de consumo'!$N$16/V886,'1º Perfil de consumo'!$N$16*V886)</f>
        <v>9.4233346944190313</v>
      </c>
      <c r="X886" s="64">
        <f t="shared" si="2"/>
        <v>9.4233346944190313</v>
      </c>
      <c r="Y886" s="65">
        <f t="shared" si="3"/>
        <v>93.38520051942757</v>
      </c>
      <c r="Z886" s="62">
        <f>S886*'1º Perfil de consumo'!$N$9/'2º Calculadora de Banda (beta)'!Y886</f>
        <v>7124.0410289807878</v>
      </c>
      <c r="AA886" s="66">
        <f>Z886/'1º Perfil de consumo'!$N$9</f>
        <v>9.4233346944190313</v>
      </c>
    </row>
    <row r="887" spans="1:2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62">
        <v>881</v>
      </c>
      <c r="T887" s="63">
        <f>IF('1º Perfil de consumo'!$N$23=0,0,((IF(S887&lt;'1º Perfil de consumo'!$N$23,(-('1º Perfil de consumo'!$N$23/S887)),S887/'1º Perfil de consumo'!$N$23))))</f>
        <v>216.87919244545748</v>
      </c>
      <c r="U887" s="63">
        <f t="shared" si="0"/>
        <v>6.5063757733637244</v>
      </c>
      <c r="V887" s="63">
        <f t="shared" si="1"/>
        <v>7.5063757733637244</v>
      </c>
      <c r="W887" s="63">
        <f>IF(V887&lt;=0,'1º Perfil de consumo'!$N$16/V887,'1º Perfil de consumo'!$N$16*V887)</f>
        <v>9.4326150591210816</v>
      </c>
      <c r="X887" s="64">
        <f t="shared" si="2"/>
        <v>9.4326150591210816</v>
      </c>
      <c r="Y887" s="65">
        <f t="shared" si="3"/>
        <v>93.399337774109313</v>
      </c>
      <c r="Z887" s="62">
        <f>S887*'1º Perfil de consumo'!$N$9/'2º Calculadora de Banda (beta)'!Y887</f>
        <v>7131.0569846955377</v>
      </c>
      <c r="AA887" s="66">
        <f>Z887/'1º Perfil de consumo'!$N$9</f>
        <v>9.4326150591210816</v>
      </c>
    </row>
    <row r="888" spans="1:27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62">
        <v>882</v>
      </c>
      <c r="T888" s="63">
        <f>IF('1º Perfil de consumo'!$N$23=0,0,((IF(S888&lt;'1º Perfil de consumo'!$N$23,(-('1º Perfil de consumo'!$N$23/S888)),S888/'1º Perfil de consumo'!$N$23))))</f>
        <v>217.12536633018559</v>
      </c>
      <c r="U888" s="63">
        <f t="shared" si="0"/>
        <v>6.5137609899055677</v>
      </c>
      <c r="V888" s="63">
        <f t="shared" si="1"/>
        <v>7.5137609899055677</v>
      </c>
      <c r="W888" s="63">
        <f>IF(V888&lt;=0,'1º Perfil de consumo'!$N$16/V888,'1º Perfil de consumo'!$N$16*V888)</f>
        <v>9.4418954238231336</v>
      </c>
      <c r="X888" s="64">
        <f t="shared" si="2"/>
        <v>9.4418954238231336</v>
      </c>
      <c r="Y888" s="65">
        <f t="shared" si="3"/>
        <v>93.413447237998312</v>
      </c>
      <c r="Z888" s="62">
        <f>S888*'1º Perfil de consumo'!$N$9/'2º Calculadora de Banda (beta)'!Y888</f>
        <v>7138.0729404102885</v>
      </c>
      <c r="AA888" s="66">
        <f>Z888/'1º Perfil de consumo'!$N$9</f>
        <v>9.4418954238231336</v>
      </c>
    </row>
    <row r="889" spans="1:27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62">
        <v>883</v>
      </c>
      <c r="T889" s="63">
        <f>IF('1º Perfil de consumo'!$N$23=0,0,((IF(S889&lt;'1º Perfil de consumo'!$N$23,(-('1º Perfil de consumo'!$N$23/S889)),S889/'1º Perfil de consumo'!$N$23))))</f>
        <v>217.37154021491369</v>
      </c>
      <c r="U889" s="63">
        <f t="shared" si="0"/>
        <v>6.5211462064474102</v>
      </c>
      <c r="V889" s="63">
        <f t="shared" si="1"/>
        <v>7.5211462064474102</v>
      </c>
      <c r="W889" s="63">
        <f>IF(V889&lt;=0,'1º Perfil de consumo'!$N$16/V889,'1º Perfil de consumo'!$N$16*V889)</f>
        <v>9.4511757885251839</v>
      </c>
      <c r="X889" s="64">
        <f t="shared" si="2"/>
        <v>9.4511757885251839</v>
      </c>
      <c r="Y889" s="65">
        <f t="shared" si="3"/>
        <v>93.427528992960191</v>
      </c>
      <c r="Z889" s="62">
        <f>S889*'1º Perfil de consumo'!$N$9/'2º Calculadora de Banda (beta)'!Y889</f>
        <v>7145.0888961250394</v>
      </c>
      <c r="AA889" s="66">
        <f>Z889/'1º Perfil de consumo'!$N$9</f>
        <v>9.4511757885251839</v>
      </c>
    </row>
    <row r="890" spans="1:27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62">
        <v>884</v>
      </c>
      <c r="T890" s="63">
        <f>IF('1º Perfil de consumo'!$N$23=0,0,((IF(S890&lt;'1º Perfil de consumo'!$N$23,(-('1º Perfil de consumo'!$N$23/S890)),S890/'1º Perfil de consumo'!$N$23))))</f>
        <v>217.6177140996418</v>
      </c>
      <c r="U890" s="63">
        <f t="shared" si="0"/>
        <v>6.5285314229892535</v>
      </c>
      <c r="V890" s="63">
        <f t="shared" si="1"/>
        <v>7.5285314229892535</v>
      </c>
      <c r="W890" s="63">
        <f>IF(V890&lt;=0,'1º Perfil de consumo'!$N$16/V890,'1º Perfil de consumo'!$N$16*V890)</f>
        <v>9.460456153227236</v>
      </c>
      <c r="X890" s="64">
        <f t="shared" si="2"/>
        <v>9.460456153227236</v>
      </c>
      <c r="Y890" s="65">
        <f t="shared" si="3"/>
        <v>93.441583120539278</v>
      </c>
      <c r="Z890" s="62">
        <f>S890*'1º Perfil de consumo'!$N$9/'2º Calculadora de Banda (beta)'!Y890</f>
        <v>7152.1048518397902</v>
      </c>
      <c r="AA890" s="66">
        <f>Z890/'1º Perfil de consumo'!$N$9</f>
        <v>9.460456153227236</v>
      </c>
    </row>
    <row r="891" spans="1:27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62">
        <v>885</v>
      </c>
      <c r="T891" s="63">
        <f>IF('1º Perfil de consumo'!$N$23=0,0,((IF(S891&lt;'1º Perfil de consumo'!$N$23,(-('1º Perfil de consumo'!$N$23/S891)),S891/'1º Perfil de consumo'!$N$23))))</f>
        <v>217.86388798436988</v>
      </c>
      <c r="U891" s="63">
        <f t="shared" si="0"/>
        <v>6.5359166395310959</v>
      </c>
      <c r="V891" s="63">
        <f t="shared" si="1"/>
        <v>7.5359166395310959</v>
      </c>
      <c r="W891" s="63">
        <f>IF(V891&lt;=0,'1º Perfil de consumo'!$N$16/V891,'1º Perfil de consumo'!$N$16*V891)</f>
        <v>9.4697365179292863</v>
      </c>
      <c r="X891" s="64">
        <f t="shared" si="2"/>
        <v>9.4697365179292863</v>
      </c>
      <c r="Y891" s="65">
        <f t="shared" si="3"/>
        <v>93.455609701960299</v>
      </c>
      <c r="Z891" s="62">
        <f>S891*'1º Perfil de consumo'!$N$9/'2º Calculadora de Banda (beta)'!Y891</f>
        <v>7159.120807554541</v>
      </c>
      <c r="AA891" s="66">
        <f>Z891/'1º Perfil de consumo'!$N$9</f>
        <v>9.4697365179292863</v>
      </c>
    </row>
    <row r="892" spans="1:27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62">
        <v>886</v>
      </c>
      <c r="T892" s="63">
        <f>IF('1º Perfil de consumo'!$N$23=0,0,((IF(S892&lt;'1º Perfil de consumo'!$N$23,(-('1º Perfil de consumo'!$N$23/S892)),S892/'1º Perfil de consumo'!$N$23))))</f>
        <v>218.11006186909799</v>
      </c>
      <c r="U892" s="63">
        <f t="shared" si="0"/>
        <v>6.5433018560729392</v>
      </c>
      <c r="V892" s="63">
        <f t="shared" si="1"/>
        <v>7.5433018560729392</v>
      </c>
      <c r="W892" s="63">
        <f>IF(V892&lt;=0,'1º Perfil de consumo'!$N$16/V892,'1º Perfil de consumo'!$N$16*V892)</f>
        <v>9.4790168826313383</v>
      </c>
      <c r="X892" s="64">
        <f t="shared" si="2"/>
        <v>9.4790168826313383</v>
      </c>
      <c r="Y892" s="65">
        <f t="shared" si="3"/>
        <v>93.469608818129871</v>
      </c>
      <c r="Z892" s="62">
        <f>S892*'1º Perfil de consumo'!$N$9/'2º Calculadora de Banda (beta)'!Y892</f>
        <v>7166.1367632692909</v>
      </c>
      <c r="AA892" s="66">
        <f>Z892/'1º Perfil de consumo'!$N$9</f>
        <v>9.4790168826313366</v>
      </c>
    </row>
    <row r="893" spans="1:27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62">
        <v>887</v>
      </c>
      <c r="T893" s="63">
        <f>IF('1º Perfil de consumo'!$N$23=0,0,((IF(S893&lt;'1º Perfil de consumo'!$N$23,(-('1º Perfil de consumo'!$N$23/S893)),S893/'1º Perfil de consumo'!$N$23))))</f>
        <v>218.3562357538261</v>
      </c>
      <c r="U893" s="63">
        <f t="shared" si="0"/>
        <v>6.5506870726147826</v>
      </c>
      <c r="V893" s="63">
        <f t="shared" si="1"/>
        <v>7.5506870726147826</v>
      </c>
      <c r="W893" s="63">
        <f>IF(V893&lt;=0,'1º Perfil de consumo'!$N$16/V893,'1º Perfil de consumo'!$N$16*V893)</f>
        <v>9.4882972473333904</v>
      </c>
      <c r="X893" s="64">
        <f t="shared" si="2"/>
        <v>9.4882972473333904</v>
      </c>
      <c r="Y893" s="65">
        <f t="shared" si="3"/>
        <v>93.483580549638049</v>
      </c>
      <c r="Z893" s="62">
        <f>S893*'1º Perfil de consumo'!$N$9/'2º Calculadora de Banda (beta)'!Y893</f>
        <v>7173.1527189840435</v>
      </c>
      <c r="AA893" s="66">
        <f>Z893/'1º Perfil de consumo'!$N$9</f>
        <v>9.4882972473333904</v>
      </c>
    </row>
    <row r="894" spans="1:27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62">
        <v>888</v>
      </c>
      <c r="T894" s="63">
        <f>IF('1º Perfil de consumo'!$N$23=0,0,((IF(S894&lt;'1º Perfil de consumo'!$N$23,(-('1º Perfil de consumo'!$N$23/S894)),S894/'1º Perfil de consumo'!$N$23))))</f>
        <v>218.60240963855421</v>
      </c>
      <c r="U894" s="63">
        <f t="shared" si="0"/>
        <v>6.5580722891566259</v>
      </c>
      <c r="V894" s="63">
        <f t="shared" si="1"/>
        <v>7.5580722891566259</v>
      </c>
      <c r="W894" s="63">
        <f>IF(V894&lt;=0,'1º Perfil de consumo'!$N$16/V894,'1º Perfil de consumo'!$N$16*V894)</f>
        <v>9.4975776120354425</v>
      </c>
      <c r="X894" s="64">
        <f t="shared" si="2"/>
        <v>9.4975776120354425</v>
      </c>
      <c r="Y894" s="65">
        <f t="shared" si="3"/>
        <v>93.497524976759962</v>
      </c>
      <c r="Z894" s="62">
        <f>S894*'1º Perfil de consumo'!$N$9/'2º Calculadora de Banda (beta)'!Y894</f>
        <v>7180.1686746987943</v>
      </c>
      <c r="AA894" s="66">
        <f>Z894/'1º Perfil de consumo'!$N$9</f>
        <v>9.4975776120354425</v>
      </c>
    </row>
    <row r="895" spans="1:27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62">
        <v>889</v>
      </c>
      <c r="T895" s="63">
        <f>IF('1º Perfil de consumo'!$N$23=0,0,((IF(S895&lt;'1º Perfil de consumo'!$N$23,(-('1º Perfil de consumo'!$N$23/S895)),S895/'1º Perfil de consumo'!$N$23))))</f>
        <v>218.84858352328229</v>
      </c>
      <c r="U895" s="63">
        <f t="shared" si="0"/>
        <v>6.5654575056984683</v>
      </c>
      <c r="V895" s="63">
        <f t="shared" si="1"/>
        <v>7.5654575056984683</v>
      </c>
      <c r="W895" s="63">
        <f>IF(V895&lt;=0,'1º Perfil de consumo'!$N$16/V895,'1º Perfil de consumo'!$N$16*V895)</f>
        <v>9.5068579767374928</v>
      </c>
      <c r="X895" s="64">
        <f t="shared" si="2"/>
        <v>9.5068579767374928</v>
      </c>
      <c r="Y895" s="65">
        <f t="shared" si="3"/>
        <v>93.511442179457248</v>
      </c>
      <c r="Z895" s="62">
        <f>S895*'1º Perfil de consumo'!$N$9/'2º Calculadora de Banda (beta)'!Y895</f>
        <v>7187.1846304135452</v>
      </c>
      <c r="AA895" s="66">
        <f>Z895/'1º Perfil de consumo'!$N$9</f>
        <v>9.5068579767374928</v>
      </c>
    </row>
    <row r="896" spans="1:27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62">
        <v>890</v>
      </c>
      <c r="T896" s="63">
        <f>IF('1º Perfil de consumo'!$N$23=0,0,((IF(S896&lt;'1º Perfil de consumo'!$N$23,(-('1º Perfil de consumo'!$N$23/S896)),S896/'1º Perfil de consumo'!$N$23))))</f>
        <v>219.09475740801039</v>
      </c>
      <c r="U896" s="63">
        <f t="shared" si="0"/>
        <v>6.5728427222403116</v>
      </c>
      <c r="V896" s="63">
        <f t="shared" si="1"/>
        <v>7.5728427222403116</v>
      </c>
      <c r="W896" s="63">
        <f>IF(V896&lt;=0,'1º Perfil de consumo'!$N$16/V896,'1º Perfil de consumo'!$N$16*V896)</f>
        <v>9.5161383414395448</v>
      </c>
      <c r="X896" s="64">
        <f t="shared" si="2"/>
        <v>9.5161383414395448</v>
      </c>
      <c r="Y896" s="65">
        <f t="shared" si="3"/>
        <v>93.525332237379615</v>
      </c>
      <c r="Z896" s="62">
        <f>S896*'1º Perfil de consumo'!$N$9/'2º Calculadora de Banda (beta)'!Y896</f>
        <v>7194.2005861282951</v>
      </c>
      <c r="AA896" s="66">
        <f>Z896/'1º Perfil de consumo'!$N$9</f>
        <v>9.5161383414395431</v>
      </c>
    </row>
    <row r="897" spans="1:2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62">
        <v>891</v>
      </c>
      <c r="T897" s="63">
        <f>IF('1º Perfil de consumo'!$N$23=0,0,((IF(S897&lt;'1º Perfil de consumo'!$N$23,(-('1º Perfil de consumo'!$N$23/S897)),S897/'1º Perfil de consumo'!$N$23))))</f>
        <v>219.3409312927385</v>
      </c>
      <c r="U897" s="63">
        <f t="shared" si="0"/>
        <v>6.580227938782155</v>
      </c>
      <c r="V897" s="63">
        <f t="shared" si="1"/>
        <v>7.580227938782155</v>
      </c>
      <c r="W897" s="63">
        <f>IF(V897&lt;=0,'1º Perfil de consumo'!$N$16/V897,'1º Perfil de consumo'!$N$16*V897)</f>
        <v>9.5254187061415969</v>
      </c>
      <c r="X897" s="64">
        <f t="shared" si="2"/>
        <v>9.5254187061415969</v>
      </c>
      <c r="Y897" s="65">
        <f t="shared" si="3"/>
        <v>93.53919522986638</v>
      </c>
      <c r="Z897" s="62">
        <f>S897*'1º Perfil de consumo'!$N$9/'2º Calculadora de Banda (beta)'!Y897</f>
        <v>7201.2165418430468</v>
      </c>
      <c r="AA897" s="66">
        <f>Z897/'1º Perfil de consumo'!$N$9</f>
        <v>9.5254187061415969</v>
      </c>
    </row>
    <row r="898" spans="1:27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62">
        <v>892</v>
      </c>
      <c r="T898" s="63">
        <f>IF('1º Perfil de consumo'!$N$23=0,0,((IF(S898&lt;'1º Perfil de consumo'!$N$23,(-('1º Perfil de consumo'!$N$23/S898)),S898/'1º Perfil de consumo'!$N$23))))</f>
        <v>219.58710517746661</v>
      </c>
      <c r="U898" s="63">
        <f t="shared" si="0"/>
        <v>6.5876131553239983</v>
      </c>
      <c r="V898" s="63">
        <f t="shared" si="1"/>
        <v>7.5876131553239983</v>
      </c>
      <c r="W898" s="63">
        <f>IF(V898&lt;=0,'1º Perfil de consumo'!$N$16/V898,'1º Perfil de consumo'!$N$16*V898)</f>
        <v>9.5346990708436472</v>
      </c>
      <c r="X898" s="64">
        <f t="shared" si="2"/>
        <v>9.5346990708436472</v>
      </c>
      <c r="Y898" s="65">
        <f t="shared" si="3"/>
        <v>93.553031235947984</v>
      </c>
      <c r="Z898" s="62">
        <f>S898*'1º Perfil de consumo'!$N$9/'2º Calculadora de Banda (beta)'!Y898</f>
        <v>7208.2324975577976</v>
      </c>
      <c r="AA898" s="66">
        <f>Z898/'1º Perfil de consumo'!$N$9</f>
        <v>9.5346990708436472</v>
      </c>
    </row>
    <row r="899" spans="1:27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62">
        <v>893</v>
      </c>
      <c r="T899" s="63">
        <f>IF('1º Perfil de consumo'!$N$23=0,0,((IF(S899&lt;'1º Perfil de consumo'!$N$23,(-('1º Perfil de consumo'!$N$23/S899)),S899/'1º Perfil de consumo'!$N$23))))</f>
        <v>219.83327906219469</v>
      </c>
      <c r="U899" s="63">
        <f t="shared" si="0"/>
        <v>6.5949983718658407</v>
      </c>
      <c r="V899" s="63">
        <f t="shared" si="1"/>
        <v>7.5949983718658407</v>
      </c>
      <c r="W899" s="63">
        <f>IF(V899&lt;=0,'1º Perfil de consumo'!$N$16/V899,'1º Perfil de consumo'!$N$16*V899)</f>
        <v>9.5439794355456993</v>
      </c>
      <c r="X899" s="64">
        <f t="shared" si="2"/>
        <v>9.5439794355456993</v>
      </c>
      <c r="Y899" s="65">
        <f t="shared" si="3"/>
        <v>93.566840334347461</v>
      </c>
      <c r="Z899" s="62">
        <f>S899*'1º Perfil de consumo'!$N$9/'2º Calculadora de Banda (beta)'!Y899</f>
        <v>7215.2484532725484</v>
      </c>
      <c r="AA899" s="66">
        <f>Z899/'1º Perfil de consumo'!$N$9</f>
        <v>9.5439794355456993</v>
      </c>
    </row>
    <row r="900" spans="1:27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62">
        <v>894</v>
      </c>
      <c r="T900" s="63">
        <f>IF('1º Perfil de consumo'!$N$23=0,0,((IF(S900&lt;'1º Perfil de consumo'!$N$23,(-('1º Perfil de consumo'!$N$23/S900)),S900/'1º Perfil de consumo'!$N$23))))</f>
        <v>220.0794529469228</v>
      </c>
      <c r="U900" s="63">
        <f t="shared" si="0"/>
        <v>6.602383588407684</v>
      </c>
      <c r="V900" s="63">
        <f t="shared" si="1"/>
        <v>7.602383588407684</v>
      </c>
      <c r="W900" s="63">
        <f>IF(V900&lt;=0,'1º Perfil de consumo'!$N$16/V900,'1º Perfil de consumo'!$N$16*V900)</f>
        <v>9.5532598002477496</v>
      </c>
      <c r="X900" s="64">
        <f t="shared" si="2"/>
        <v>9.5532598002477496</v>
      </c>
      <c r="Y900" s="65">
        <f t="shared" si="3"/>
        <v>93.580622603481942</v>
      </c>
      <c r="Z900" s="62">
        <f>S900*'1º Perfil de consumo'!$N$9/'2º Calculadora de Banda (beta)'!Y900</f>
        <v>7222.2644089872992</v>
      </c>
      <c r="AA900" s="66">
        <f>Z900/'1º Perfil de consumo'!$N$9</f>
        <v>9.5532598002477496</v>
      </c>
    </row>
    <row r="901" spans="1:27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62">
        <v>895</v>
      </c>
      <c r="T901" s="63">
        <f>IF('1º Perfil de consumo'!$N$23=0,0,((IF(S901&lt;'1º Perfil de consumo'!$N$23,(-('1º Perfil de consumo'!$N$23/S901)),S901/'1º Perfil de consumo'!$N$23))))</f>
        <v>220.32562683165091</v>
      </c>
      <c r="U901" s="63">
        <f t="shared" si="0"/>
        <v>6.6097688049495273</v>
      </c>
      <c r="V901" s="63">
        <f t="shared" si="1"/>
        <v>7.6097688049495273</v>
      </c>
      <c r="W901" s="63">
        <f>IF(V901&lt;=0,'1º Perfil de consumo'!$N$16/V901,'1º Perfil de consumo'!$N$16*V901)</f>
        <v>9.5625401649498016</v>
      </c>
      <c r="X901" s="64">
        <f t="shared" si="2"/>
        <v>9.5625401649498016</v>
      </c>
      <c r="Y901" s="65">
        <f t="shared" si="3"/>
        <v>93.59437812146416</v>
      </c>
      <c r="Z901" s="62">
        <f>S901*'1º Perfil de consumo'!$N$9/'2º Calculadora de Banda (beta)'!Y901</f>
        <v>7229.2803647020501</v>
      </c>
      <c r="AA901" s="66">
        <f>Z901/'1º Perfil de consumo'!$N$9</f>
        <v>9.5625401649498016</v>
      </c>
    </row>
    <row r="902" spans="1:27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62">
        <v>896</v>
      </c>
      <c r="T902" s="63">
        <f>IF('1º Perfil de consumo'!$N$23=0,0,((IF(S902&lt;'1º Perfil de consumo'!$N$23,(-('1º Perfil de consumo'!$N$23/S902)),S902/'1º Perfil de consumo'!$N$23))))</f>
        <v>220.57180071637902</v>
      </c>
      <c r="U902" s="63">
        <f t="shared" si="0"/>
        <v>6.6171540214913707</v>
      </c>
      <c r="V902" s="63">
        <f t="shared" si="1"/>
        <v>7.6171540214913707</v>
      </c>
      <c r="W902" s="63">
        <f>IF(V902&lt;=0,'1º Perfil de consumo'!$N$16/V902,'1º Perfil de consumo'!$N$16*V902)</f>
        <v>9.5718205296518537</v>
      </c>
      <c r="X902" s="64">
        <f t="shared" si="2"/>
        <v>9.5718205296518537</v>
      </c>
      <c r="Y902" s="65">
        <f t="shared" si="3"/>
        <v>93.608106966103904</v>
      </c>
      <c r="Z902" s="62">
        <f>S902*'1º Perfil de consumo'!$N$9/'2º Calculadora de Banda (beta)'!Y902</f>
        <v>7236.2963204168009</v>
      </c>
      <c r="AA902" s="66">
        <f>Z902/'1º Perfil de consumo'!$N$9</f>
        <v>9.5718205296518537</v>
      </c>
    </row>
    <row r="903" spans="1:27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62">
        <v>897</v>
      </c>
      <c r="T903" s="63">
        <f>IF('1º Perfil de consumo'!$N$23=0,0,((IF(S903&lt;'1º Perfil de consumo'!$N$23,(-('1º Perfil de consumo'!$N$23/S903)),S903/'1º Perfil de consumo'!$N$23))))</f>
        <v>220.81797460110712</v>
      </c>
      <c r="U903" s="63">
        <f t="shared" si="0"/>
        <v>6.6245392380332131</v>
      </c>
      <c r="V903" s="63">
        <f t="shared" si="1"/>
        <v>7.6245392380332131</v>
      </c>
      <c r="W903" s="63">
        <f>IF(V903&lt;=0,'1º Perfil de consumo'!$N$16/V903,'1º Perfil de consumo'!$N$16*V903)</f>
        <v>9.581100894353904</v>
      </c>
      <c r="X903" s="64">
        <f t="shared" si="2"/>
        <v>9.581100894353904</v>
      </c>
      <c r="Y903" s="65">
        <f t="shared" si="3"/>
        <v>93.621809214909504</v>
      </c>
      <c r="Z903" s="62">
        <f>S903*'1º Perfil de consumo'!$N$9/'2º Calculadora de Banda (beta)'!Y903</f>
        <v>7243.3122761315517</v>
      </c>
      <c r="AA903" s="66">
        <f>Z903/'1º Perfil de consumo'!$N$9</f>
        <v>9.581100894353904</v>
      </c>
    </row>
    <row r="904" spans="1:27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62">
        <v>898</v>
      </c>
      <c r="T904" s="63">
        <f>IF('1º Perfil de consumo'!$N$23=0,0,((IF(S904&lt;'1º Perfil de consumo'!$N$23,(-('1º Perfil de consumo'!$N$23/S904)),S904/'1º Perfil de consumo'!$N$23))))</f>
        <v>221.0641484858352</v>
      </c>
      <c r="U904" s="63">
        <f t="shared" si="0"/>
        <v>6.6319244545750555</v>
      </c>
      <c r="V904" s="63">
        <f t="shared" si="1"/>
        <v>7.6319244545750555</v>
      </c>
      <c r="W904" s="63">
        <f>IF(V904&lt;=0,'1º Perfil de consumo'!$N$16/V904,'1º Perfil de consumo'!$N$16*V904)</f>
        <v>9.5903812590559561</v>
      </c>
      <c r="X904" s="64">
        <f t="shared" si="2"/>
        <v>9.5903812590559561</v>
      </c>
      <c r="Y904" s="65">
        <f t="shared" si="3"/>
        <v>93.635484945089246</v>
      </c>
      <c r="Z904" s="62">
        <f>S904*'1º Perfil de consumo'!$N$9/'2º Calculadora de Banda (beta)'!Y904</f>
        <v>7250.3282318463025</v>
      </c>
      <c r="AA904" s="66">
        <f>Z904/'1º Perfil de consumo'!$N$9</f>
        <v>9.5903812590559561</v>
      </c>
    </row>
    <row r="905" spans="1:27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62">
        <v>899</v>
      </c>
      <c r="T905" s="63">
        <f>IF('1º Perfil de consumo'!$N$23=0,0,((IF(S905&lt;'1º Perfil de consumo'!$N$23,(-('1º Perfil de consumo'!$N$23/S905)),S905/'1º Perfil de consumo'!$N$23))))</f>
        <v>221.31032237056331</v>
      </c>
      <c r="U905" s="63">
        <f t="shared" si="0"/>
        <v>6.6393096711168988</v>
      </c>
      <c r="V905" s="63">
        <f t="shared" si="1"/>
        <v>7.6393096711168988</v>
      </c>
      <c r="W905" s="63">
        <f>IF(V905&lt;=0,'1º Perfil de consumo'!$N$16/V905,'1º Perfil de consumo'!$N$16*V905)</f>
        <v>9.5996616237580064</v>
      </c>
      <c r="X905" s="64">
        <f t="shared" si="2"/>
        <v>9.5996616237580064</v>
      </c>
      <c r="Y905" s="65">
        <f t="shared" si="3"/>
        <v>93.649134233552914</v>
      </c>
      <c r="Z905" s="62">
        <f>S905*'1º Perfil de consumo'!$N$9/'2º Calculadora de Banda (beta)'!Y905</f>
        <v>7257.3441875610524</v>
      </c>
      <c r="AA905" s="66">
        <f>Z905/'1º Perfil de consumo'!$N$9</f>
        <v>9.5996616237580064</v>
      </c>
    </row>
    <row r="906" spans="1:27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62">
        <v>900</v>
      </c>
      <c r="T906" s="63">
        <f>IF('1º Perfil de consumo'!$N$23=0,0,((IF(S906&lt;'1º Perfil de consumo'!$N$23,(-('1º Perfil de consumo'!$N$23/S906)),S906/'1º Perfil de consumo'!$N$23))))</f>
        <v>221.55649625529142</v>
      </c>
      <c r="U906" s="63">
        <f t="shared" si="0"/>
        <v>6.6466948876587422</v>
      </c>
      <c r="V906" s="63">
        <f t="shared" si="1"/>
        <v>7.6466948876587422</v>
      </c>
      <c r="W906" s="63">
        <f>IF(V906&lt;=0,'1º Perfil de consumo'!$N$16/V906,'1º Perfil de consumo'!$N$16*V906)</f>
        <v>9.6089419884600584</v>
      </c>
      <c r="X906" s="64">
        <f t="shared" si="2"/>
        <v>9.6089419884600584</v>
      </c>
      <c r="Y906" s="65">
        <f t="shared" si="3"/>
        <v>93.662757156913088</v>
      </c>
      <c r="Z906" s="62">
        <f>S906*'1º Perfil de consumo'!$N$9/'2º Calculadora de Banda (beta)'!Y906</f>
        <v>7264.3601432758041</v>
      </c>
      <c r="AA906" s="66">
        <f>Z906/'1º Perfil de consumo'!$N$9</f>
        <v>9.6089419884600584</v>
      </c>
    </row>
    <row r="907" spans="1:2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62">
        <v>901</v>
      </c>
      <c r="T907" s="63">
        <f>IF('1º Perfil de consumo'!$N$23=0,0,((IF(S907&lt;'1º Perfil de consumo'!$N$23,(-('1º Perfil de consumo'!$N$23/S907)),S907/'1º Perfil de consumo'!$N$23))))</f>
        <v>221.80267014001953</v>
      </c>
      <c r="U907" s="63">
        <f t="shared" si="0"/>
        <v>6.6540801042005855</v>
      </c>
      <c r="V907" s="63">
        <f t="shared" si="1"/>
        <v>7.6540801042005855</v>
      </c>
      <c r="W907" s="63">
        <f>IF(V907&lt;=0,'1º Perfil de consumo'!$N$16/V907,'1º Perfil de consumo'!$N$16*V907)</f>
        <v>9.6182223531621105</v>
      </c>
      <c r="X907" s="64">
        <f t="shared" si="2"/>
        <v>9.6182223531621105</v>
      </c>
      <c r="Y907" s="65">
        <f t="shared" si="3"/>
        <v>93.676353791486747</v>
      </c>
      <c r="Z907" s="62">
        <f>S907*'1º Perfil de consumo'!$N$9/'2º Calculadora de Banda (beta)'!Y907</f>
        <v>7271.376098990555</v>
      </c>
      <c r="AA907" s="66">
        <f>Z907/'1º Perfil de consumo'!$N$9</f>
        <v>9.6182223531621105</v>
      </c>
    </row>
    <row r="908" spans="1:27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62">
        <v>902</v>
      </c>
      <c r="T908" s="63">
        <f>IF('1º Perfil de consumo'!$N$23=0,0,((IF(S908&lt;'1º Perfil de consumo'!$N$23,(-('1º Perfil de consumo'!$N$23/S908)),S908/'1º Perfil de consumo'!$N$23))))</f>
        <v>222.04884402474761</v>
      </c>
      <c r="U908" s="63">
        <f t="shared" si="0"/>
        <v>6.6614653207424279</v>
      </c>
      <c r="V908" s="63">
        <f t="shared" si="1"/>
        <v>7.6614653207424279</v>
      </c>
      <c r="W908" s="63">
        <f>IF(V908&lt;=0,'1º Perfil de consumo'!$N$16/V908,'1º Perfil de consumo'!$N$16*V908)</f>
        <v>9.6275027178641608</v>
      </c>
      <c r="X908" s="64">
        <f t="shared" si="2"/>
        <v>9.6275027178641608</v>
      </c>
      <c r="Y908" s="65">
        <f t="shared" si="3"/>
        <v>93.689924213296578</v>
      </c>
      <c r="Z908" s="62">
        <f>S908*'1º Perfil de consumo'!$N$9/'2º Calculadora de Banda (beta)'!Y908</f>
        <v>7278.3920547053049</v>
      </c>
      <c r="AA908" s="66">
        <f>Z908/'1º Perfil de consumo'!$N$9</f>
        <v>9.627502717864159</v>
      </c>
    </row>
    <row r="909" spans="1:27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62">
        <v>903</v>
      </c>
      <c r="T909" s="63">
        <f>IF('1º Perfil de consumo'!$N$23=0,0,((IF(S909&lt;'1º Perfil de consumo'!$N$23,(-('1º Perfil de consumo'!$N$23/S909)),S909/'1º Perfil de consumo'!$N$23))))</f>
        <v>222.29501790947572</v>
      </c>
      <c r="U909" s="63">
        <f t="shared" si="0"/>
        <v>6.6688505372842712</v>
      </c>
      <c r="V909" s="63">
        <f t="shared" si="1"/>
        <v>7.6688505372842712</v>
      </c>
      <c r="W909" s="63">
        <f>IF(V909&lt;=0,'1º Perfil de consumo'!$N$16/V909,'1º Perfil de consumo'!$N$16*V909)</f>
        <v>9.6367830825662129</v>
      </c>
      <c r="X909" s="64">
        <f t="shared" si="2"/>
        <v>9.6367830825662129</v>
      </c>
      <c r="Y909" s="65">
        <f t="shared" si="3"/>
        <v>93.703468498072382</v>
      </c>
      <c r="Z909" s="62">
        <f>S909*'1º Perfil de consumo'!$N$9/'2º Calculadora de Banda (beta)'!Y909</f>
        <v>7285.4080104200566</v>
      </c>
      <c r="AA909" s="66">
        <f>Z909/'1º Perfil de consumo'!$N$9</f>
        <v>9.6367830825662129</v>
      </c>
    </row>
    <row r="910" spans="1:27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62">
        <v>904</v>
      </c>
      <c r="T910" s="63">
        <f>IF('1º Perfil de consumo'!$N$23=0,0,((IF(S910&lt;'1º Perfil de consumo'!$N$23,(-('1º Perfil de consumo'!$N$23/S910)),S910/'1º Perfil de consumo'!$N$23))))</f>
        <v>222.54119179420383</v>
      </c>
      <c r="U910" s="63">
        <f t="shared" si="0"/>
        <v>6.6762357538261146</v>
      </c>
      <c r="V910" s="63">
        <f t="shared" si="1"/>
        <v>7.6762357538261146</v>
      </c>
      <c r="W910" s="63">
        <f>IF(V910&lt;=0,'1º Perfil de consumo'!$N$16/V910,'1º Perfil de consumo'!$N$16*V910)</f>
        <v>9.6460634472682649</v>
      </c>
      <c r="X910" s="64">
        <f t="shared" si="2"/>
        <v>9.6460634472682649</v>
      </c>
      <c r="Y910" s="65">
        <f t="shared" si="3"/>
        <v>93.716986721252596</v>
      </c>
      <c r="Z910" s="62">
        <f>S910*'1º Perfil de consumo'!$N$9/'2º Calculadora de Banda (beta)'!Y910</f>
        <v>7292.4239661348083</v>
      </c>
      <c r="AA910" s="66">
        <f>Z910/'1º Perfil de consumo'!$N$9</f>
        <v>9.6460634472682649</v>
      </c>
    </row>
    <row r="911" spans="1:27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62">
        <v>905</v>
      </c>
      <c r="T911" s="63">
        <f>IF('1º Perfil de consumo'!$N$23=0,0,((IF(S911&lt;'1º Perfil de consumo'!$N$23,(-('1º Perfil de consumo'!$N$23/S911)),S911/'1º Perfil de consumo'!$N$23))))</f>
        <v>222.78736567893193</v>
      </c>
      <c r="U911" s="63">
        <f t="shared" si="0"/>
        <v>6.6836209703679579</v>
      </c>
      <c r="V911" s="63">
        <f t="shared" si="1"/>
        <v>7.6836209703679579</v>
      </c>
      <c r="W911" s="63">
        <f>IF(V911&lt;=0,'1º Perfil de consumo'!$N$16/V911,'1º Perfil de consumo'!$N$16*V911)</f>
        <v>9.655343811970317</v>
      </c>
      <c r="X911" s="64">
        <f t="shared" si="2"/>
        <v>9.655343811970317</v>
      </c>
      <c r="Y911" s="65">
        <f t="shared" si="3"/>
        <v>93.730478957985568</v>
      </c>
      <c r="Z911" s="62">
        <f>S911*'1º Perfil de consumo'!$N$9/'2º Calculadora de Banda (beta)'!Y911</f>
        <v>7299.4399218495601</v>
      </c>
      <c r="AA911" s="66">
        <f>Z911/'1º Perfil de consumo'!$N$9</f>
        <v>9.655343811970317</v>
      </c>
    </row>
    <row r="912" spans="1:27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62">
        <v>906</v>
      </c>
      <c r="T912" s="63">
        <f>IF('1º Perfil de consumo'!$N$23=0,0,((IF(S912&lt;'1º Perfil de consumo'!$N$23,(-('1º Perfil de consumo'!$N$23/S912)),S912/'1º Perfil de consumo'!$N$23))))</f>
        <v>223.03353956366001</v>
      </c>
      <c r="U912" s="63">
        <f t="shared" si="0"/>
        <v>6.6910061869098003</v>
      </c>
      <c r="V912" s="63">
        <f t="shared" si="1"/>
        <v>7.6910061869098003</v>
      </c>
      <c r="W912" s="63">
        <f>IF(V912&lt;=0,'1º Perfil de consumo'!$N$16/V912,'1º Perfil de consumo'!$N$16*V912)</f>
        <v>9.6646241766723673</v>
      </c>
      <c r="X912" s="64">
        <f t="shared" si="2"/>
        <v>9.6646241766723673</v>
      </c>
      <c r="Y912" s="65">
        <f t="shared" si="3"/>
        <v>93.743945283131069</v>
      </c>
      <c r="Z912" s="62">
        <f>S912*'1º Perfil de consumo'!$N$9/'2º Calculadora de Banda (beta)'!Y912</f>
        <v>7306.455877564309</v>
      </c>
      <c r="AA912" s="66">
        <f>Z912/'1º Perfil de consumo'!$N$9</f>
        <v>9.6646241766723673</v>
      </c>
    </row>
    <row r="913" spans="1:27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62">
        <v>907</v>
      </c>
      <c r="T913" s="63">
        <f>IF('1º Perfil de consumo'!$N$23=0,0,((IF(S913&lt;'1º Perfil de consumo'!$N$23,(-('1º Perfil de consumo'!$N$23/S913)),S913/'1º Perfil de consumo'!$N$23))))</f>
        <v>223.27971344838812</v>
      </c>
      <c r="U913" s="63">
        <f t="shared" si="0"/>
        <v>6.6983914034516436</v>
      </c>
      <c r="V913" s="63">
        <f t="shared" si="1"/>
        <v>7.6983914034516436</v>
      </c>
      <c r="W913" s="63">
        <f>IF(V913&lt;=0,'1º Perfil de consumo'!$N$16/V913,'1º Perfil de consumo'!$N$16*V913)</f>
        <v>9.6739045413744194</v>
      </c>
      <c r="X913" s="64">
        <f t="shared" si="2"/>
        <v>9.6739045413744194</v>
      </c>
      <c r="Y913" s="65">
        <f t="shared" si="3"/>
        <v>93.757385771261497</v>
      </c>
      <c r="Z913" s="62">
        <f>S913*'1º Perfil de consumo'!$N$9/'2º Calculadora de Banda (beta)'!Y913</f>
        <v>7313.4718332790617</v>
      </c>
      <c r="AA913" s="66">
        <f>Z913/'1º Perfil de consumo'!$N$9</f>
        <v>9.6739045413744194</v>
      </c>
    </row>
    <row r="914" spans="1:27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62">
        <v>908</v>
      </c>
      <c r="T914" s="63">
        <f>IF('1º Perfil de consumo'!$N$23=0,0,((IF(S914&lt;'1º Perfil de consumo'!$N$23,(-('1º Perfil de consumo'!$N$23/S914)),S914/'1º Perfil de consumo'!$N$23))))</f>
        <v>223.52588733311623</v>
      </c>
      <c r="U914" s="63">
        <f t="shared" si="0"/>
        <v>6.705776619993487</v>
      </c>
      <c r="V914" s="63">
        <f t="shared" si="1"/>
        <v>7.705776619993487</v>
      </c>
      <c r="W914" s="63">
        <f>IF(V914&lt;=0,'1º Perfil de consumo'!$N$16/V914,'1º Perfil de consumo'!$N$16*V914)</f>
        <v>9.6831849060764714</v>
      </c>
      <c r="X914" s="64">
        <f t="shared" si="2"/>
        <v>9.6831849060764714</v>
      </c>
      <c r="Y914" s="65">
        <f t="shared" si="3"/>
        <v>93.770800496663497</v>
      </c>
      <c r="Z914" s="62">
        <f>S914*'1º Perfil de consumo'!$N$9/'2º Calculadora de Banda (beta)'!Y914</f>
        <v>7320.4877889938116</v>
      </c>
      <c r="AA914" s="66">
        <f>Z914/'1º Perfil de consumo'!$N$9</f>
        <v>9.6831849060764696</v>
      </c>
    </row>
    <row r="915" spans="1:27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62">
        <v>909</v>
      </c>
      <c r="T915" s="63">
        <f>IF('1º Perfil de consumo'!$N$23=0,0,((IF(S915&lt;'1º Perfil de consumo'!$N$23,(-('1º Perfil de consumo'!$N$23/S915)),S915/'1º Perfil de consumo'!$N$23))))</f>
        <v>223.77206121784434</v>
      </c>
      <c r="U915" s="63">
        <f t="shared" si="0"/>
        <v>6.7131618365353303</v>
      </c>
      <c r="V915" s="63">
        <f t="shared" si="1"/>
        <v>7.7131618365353303</v>
      </c>
      <c r="W915" s="63">
        <f>IF(V915&lt;=0,'1º Perfil de consumo'!$N$16/V915,'1º Perfil de consumo'!$N$16*V915)</f>
        <v>9.6924652707785235</v>
      </c>
      <c r="X915" s="64">
        <f t="shared" si="2"/>
        <v>9.6924652707785235</v>
      </c>
      <c r="Y915" s="65">
        <f t="shared" si="3"/>
        <v>93.784189533339102</v>
      </c>
      <c r="Z915" s="62">
        <f>S915*'1º Perfil de consumo'!$N$9/'2º Calculadora de Banda (beta)'!Y915</f>
        <v>7327.5037447085642</v>
      </c>
      <c r="AA915" s="66">
        <f>Z915/'1º Perfil de consumo'!$N$9</f>
        <v>9.6924652707785235</v>
      </c>
    </row>
    <row r="916" spans="1:27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62">
        <v>910</v>
      </c>
      <c r="T916" s="63">
        <f>IF('1º Perfil de consumo'!$N$23=0,0,((IF(S916&lt;'1º Perfil de consumo'!$N$23,(-('1º Perfil de consumo'!$N$23/S916)),S916/'1º Perfil de consumo'!$N$23))))</f>
        <v>224.01823510257242</v>
      </c>
      <c r="U916" s="63">
        <f t="shared" si="0"/>
        <v>6.7205470530771727</v>
      </c>
      <c r="V916" s="63">
        <f t="shared" si="1"/>
        <v>7.7205470530771727</v>
      </c>
      <c r="W916" s="63">
        <f>IF(V916&lt;=0,'1º Perfil de consumo'!$N$16/V916,'1º Perfil de consumo'!$N$16*V916)</f>
        <v>9.7017456354805738</v>
      </c>
      <c r="X916" s="64">
        <f t="shared" si="2"/>
        <v>9.7017456354805738</v>
      </c>
      <c r="Y916" s="65">
        <f t="shared" si="3"/>
        <v>93.797552955007291</v>
      </c>
      <c r="Z916" s="62">
        <f>S916*'1º Perfil de consumo'!$N$9/'2º Calculadora de Banda (beta)'!Y916</f>
        <v>7334.5197004233141</v>
      </c>
      <c r="AA916" s="66">
        <f>Z916/'1º Perfil de consumo'!$N$9</f>
        <v>9.7017456354805738</v>
      </c>
    </row>
    <row r="917" spans="1:2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62">
        <v>911</v>
      </c>
      <c r="T917" s="63">
        <f>IF('1º Perfil de consumo'!$N$23=0,0,((IF(S917&lt;'1º Perfil de consumo'!$N$23,(-('1º Perfil de consumo'!$N$23/S917)),S917/'1º Perfil de consumo'!$N$23))))</f>
        <v>224.26440898730053</v>
      </c>
      <c r="U917" s="63">
        <f t="shared" si="0"/>
        <v>6.7279322696190151</v>
      </c>
      <c r="V917" s="63">
        <f t="shared" si="1"/>
        <v>7.7279322696190151</v>
      </c>
      <c r="W917" s="63">
        <f>IF(V917&lt;=0,'1º Perfil de consumo'!$N$16/V917,'1º Perfil de consumo'!$N$16*V917)</f>
        <v>9.7110260001826241</v>
      </c>
      <c r="X917" s="64">
        <f t="shared" si="2"/>
        <v>9.7110260001826241</v>
      </c>
      <c r="Y917" s="65">
        <f t="shared" si="3"/>
        <v>93.810890835105155</v>
      </c>
      <c r="Z917" s="62">
        <f>S917*'1º Perfil de consumo'!$N$9/'2º Calculadora de Banda (beta)'!Y917</f>
        <v>7341.535656138064</v>
      </c>
      <c r="AA917" s="66">
        <f>Z917/'1º Perfil de consumo'!$N$9</f>
        <v>9.7110260001826241</v>
      </c>
    </row>
    <row r="918" spans="1:27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62">
        <v>912</v>
      </c>
      <c r="T918" s="63">
        <f>IF('1º Perfil de consumo'!$N$23=0,0,((IF(S918&lt;'1º Perfil de consumo'!$N$23,(-('1º Perfil de consumo'!$N$23/S918)),S918/'1º Perfil de consumo'!$N$23))))</f>
        <v>224.51058287202864</v>
      </c>
      <c r="U918" s="63">
        <f t="shared" si="0"/>
        <v>6.7353174861608585</v>
      </c>
      <c r="V918" s="63">
        <f t="shared" si="1"/>
        <v>7.7353174861608585</v>
      </c>
      <c r="W918" s="63">
        <f>IF(V918&lt;=0,'1º Perfil de consumo'!$N$16/V918,'1º Perfil de consumo'!$N$16*V918)</f>
        <v>9.7203063648846761</v>
      </c>
      <c r="X918" s="64">
        <f t="shared" si="2"/>
        <v>9.7203063648846761</v>
      </c>
      <c r="Y918" s="65">
        <f t="shared" si="3"/>
        <v>93.824203246789352</v>
      </c>
      <c r="Z918" s="62">
        <f>S918*'1º Perfil de consumo'!$N$9/'2º Calculadora de Banda (beta)'!Y918</f>
        <v>7348.5516118528149</v>
      </c>
      <c r="AA918" s="66">
        <f>Z918/'1º Perfil de consumo'!$N$9</f>
        <v>9.7203063648846761</v>
      </c>
    </row>
    <row r="919" spans="1:27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62">
        <v>913</v>
      </c>
      <c r="T919" s="63">
        <f>IF('1º Perfil de consumo'!$N$23=0,0,((IF(S919&lt;'1º Perfil de consumo'!$N$23,(-('1º Perfil de consumo'!$N$23/S919)),S919/'1º Perfil de consumo'!$N$23))))</f>
        <v>224.75675675675674</v>
      </c>
      <c r="U919" s="63">
        <f t="shared" si="0"/>
        <v>6.7427027027027018</v>
      </c>
      <c r="V919" s="63">
        <f t="shared" si="1"/>
        <v>7.7427027027027018</v>
      </c>
      <c r="W919" s="63">
        <f>IF(V919&lt;=0,'1º Perfil de consumo'!$N$16/V919,'1º Perfil de consumo'!$N$16*V919)</f>
        <v>9.7295867295867282</v>
      </c>
      <c r="X919" s="64">
        <f t="shared" si="2"/>
        <v>9.7295867295867282</v>
      </c>
      <c r="Y919" s="65">
        <f t="shared" si="3"/>
        <v>93.83749026293745</v>
      </c>
      <c r="Z919" s="62">
        <f>S919*'1º Perfil de consumo'!$N$9/'2º Calculadora de Banda (beta)'!Y919</f>
        <v>7355.5675675675666</v>
      </c>
      <c r="AA919" s="66">
        <f>Z919/'1º Perfil de consumo'!$N$9</f>
        <v>9.7295867295867282</v>
      </c>
    </row>
    <row r="920" spans="1:27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62">
        <v>914</v>
      </c>
      <c r="T920" s="63">
        <f>IF('1º Perfil de consumo'!$N$23=0,0,((IF(S920&lt;'1º Perfil de consumo'!$N$23,(-('1º Perfil de consumo'!$N$23/S920)),S920/'1º Perfil de consumo'!$N$23))))</f>
        <v>225.00293064148485</v>
      </c>
      <c r="U920" s="63">
        <f t="shared" si="0"/>
        <v>6.7500879192445451</v>
      </c>
      <c r="V920" s="63">
        <f t="shared" si="1"/>
        <v>7.7500879192445451</v>
      </c>
      <c r="W920" s="63">
        <f>IF(V920&lt;=0,'1º Perfil de consumo'!$N$16/V920,'1º Perfil de consumo'!$N$16*V920)</f>
        <v>9.7388670942887803</v>
      </c>
      <c r="X920" s="64">
        <f t="shared" si="2"/>
        <v>9.7388670942887803</v>
      </c>
      <c r="Y920" s="65">
        <f t="shared" si="3"/>
        <v>93.850751956149224</v>
      </c>
      <c r="Z920" s="62">
        <f>S920*'1º Perfil de consumo'!$N$9/'2º Calculadora de Banda (beta)'!Y920</f>
        <v>7362.5835232823174</v>
      </c>
      <c r="AA920" s="66">
        <f>Z920/'1º Perfil de consumo'!$N$9</f>
        <v>9.7388670942887803</v>
      </c>
    </row>
    <row r="921" spans="1:27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62">
        <v>915</v>
      </c>
      <c r="T921" s="63">
        <f>IF('1º Perfil de consumo'!$N$23=0,0,((IF(S921&lt;'1º Perfil de consumo'!$N$23,(-('1º Perfil de consumo'!$N$23/S921)),S921/'1º Perfil de consumo'!$N$23))))</f>
        <v>225.24910452621293</v>
      </c>
      <c r="U921" s="63">
        <f t="shared" si="0"/>
        <v>6.7574731357863875</v>
      </c>
      <c r="V921" s="63">
        <f t="shared" si="1"/>
        <v>7.7574731357863875</v>
      </c>
      <c r="W921" s="63">
        <f>IF(V921&lt;=0,'1º Perfil de consumo'!$N$16/V921,'1º Perfil de consumo'!$N$16*V921)</f>
        <v>9.7481474589908306</v>
      </c>
      <c r="X921" s="64">
        <f t="shared" si="2"/>
        <v>9.7481474589908306</v>
      </c>
      <c r="Y921" s="65">
        <f t="shared" si="3"/>
        <v>93.863988398747992</v>
      </c>
      <c r="Z921" s="62">
        <f>S921*'1º Perfil de consumo'!$N$9/'2º Calculadora de Banda (beta)'!Y921</f>
        <v>7369.5994789970673</v>
      </c>
      <c r="AA921" s="66">
        <f>Z921/'1º Perfil de consumo'!$N$9</f>
        <v>9.7481474589908306</v>
      </c>
    </row>
    <row r="922" spans="1:27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62">
        <v>916</v>
      </c>
      <c r="T922" s="63">
        <f>IF('1º Perfil de consumo'!$N$23=0,0,((IF(S922&lt;'1º Perfil de consumo'!$N$23,(-('1º Perfil de consumo'!$N$23/S922)),S922/'1º Perfil de consumo'!$N$23))))</f>
        <v>225.49527841094104</v>
      </c>
      <c r="U922" s="63">
        <f t="shared" si="0"/>
        <v>6.7648583523282309</v>
      </c>
      <c r="V922" s="63">
        <f t="shared" si="1"/>
        <v>7.7648583523282309</v>
      </c>
      <c r="W922" s="63">
        <f>IF(V922&lt;=0,'1º Perfil de consumo'!$N$16/V922,'1º Perfil de consumo'!$N$16*V922)</f>
        <v>9.7574278236928826</v>
      </c>
      <c r="X922" s="64">
        <f t="shared" si="2"/>
        <v>9.7574278236928826</v>
      </c>
      <c r="Y922" s="65">
        <f t="shared" si="3"/>
        <v>93.877199662781877</v>
      </c>
      <c r="Z922" s="62">
        <f>S922*'1º Perfil de consumo'!$N$9/'2º Calculadora de Banda (beta)'!Y922</f>
        <v>7376.615434711819</v>
      </c>
      <c r="AA922" s="66">
        <f>Z922/'1º Perfil de consumo'!$N$9</f>
        <v>9.7574278236928826</v>
      </c>
    </row>
    <row r="923" spans="1:27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62">
        <v>917</v>
      </c>
      <c r="T923" s="63">
        <f>IF('1º Perfil de consumo'!$N$23=0,0,((IF(S923&lt;'1º Perfil de consumo'!$N$23,(-('1º Perfil de consumo'!$N$23/S923)),S923/'1º Perfil de consumo'!$N$23))))</f>
        <v>225.74145229566915</v>
      </c>
      <c r="U923" s="63">
        <f t="shared" si="0"/>
        <v>6.7722435688700742</v>
      </c>
      <c r="V923" s="63">
        <f t="shared" si="1"/>
        <v>7.7722435688700742</v>
      </c>
      <c r="W923" s="63">
        <f>IF(V923&lt;=0,'1º Perfil de consumo'!$N$16/V923,'1º Perfil de consumo'!$N$16*V923)</f>
        <v>9.7667081883949329</v>
      </c>
      <c r="X923" s="64">
        <f t="shared" si="2"/>
        <v>9.7667081883949329</v>
      </c>
      <c r="Y923" s="65">
        <f t="shared" si="3"/>
        <v>93.890385820025244</v>
      </c>
      <c r="Z923" s="62">
        <f>S923*'1º Perfil de consumo'!$N$9/'2º Calculadora de Banda (beta)'!Y923</f>
        <v>7383.6313904265689</v>
      </c>
      <c r="AA923" s="66">
        <f>Z923/'1º Perfil de consumo'!$N$9</f>
        <v>9.7667081883949329</v>
      </c>
    </row>
    <row r="924" spans="1:27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62">
        <v>918</v>
      </c>
      <c r="T924" s="63">
        <f>IF('1º Perfil de consumo'!$N$23=0,0,((IF(S924&lt;'1º Perfil de consumo'!$N$23,(-('1º Perfil de consumo'!$N$23/S924)),S924/'1º Perfil de consumo'!$N$23))))</f>
        <v>225.98762618039726</v>
      </c>
      <c r="U924" s="63">
        <f t="shared" si="0"/>
        <v>6.7796287854119175</v>
      </c>
      <c r="V924" s="63">
        <f t="shared" si="1"/>
        <v>7.7796287854119175</v>
      </c>
      <c r="W924" s="63">
        <f>IF(V924&lt;=0,'1º Perfil de consumo'!$N$16/V924,'1º Perfil de consumo'!$N$16*V924)</f>
        <v>9.775988553096985</v>
      </c>
      <c r="X924" s="64">
        <f t="shared" si="2"/>
        <v>9.775988553096985</v>
      </c>
      <c r="Y924" s="65">
        <f t="shared" si="3"/>
        <v>93.903546941979812</v>
      </c>
      <c r="Z924" s="62">
        <f>S924*'1º Perfil de consumo'!$N$9/'2º Calculadora de Banda (beta)'!Y924</f>
        <v>7390.6473461413207</v>
      </c>
      <c r="AA924" s="66">
        <f>Z924/'1º Perfil de consumo'!$N$9</f>
        <v>9.775988553096985</v>
      </c>
    </row>
    <row r="925" spans="1:27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62">
        <v>919</v>
      </c>
      <c r="T925" s="63">
        <f>IF('1º Perfil de consumo'!$N$23=0,0,((IF(S925&lt;'1º Perfil de consumo'!$N$23,(-('1º Perfil de consumo'!$N$23/S925)),S925/'1º Perfil de consumo'!$N$23))))</f>
        <v>226.23380006512534</v>
      </c>
      <c r="U925" s="63">
        <f t="shared" si="0"/>
        <v>6.7870140019537599</v>
      </c>
      <c r="V925" s="63">
        <f t="shared" si="1"/>
        <v>7.7870140019537599</v>
      </c>
      <c r="W925" s="63">
        <f>IF(V925&lt;=0,'1º Perfil de consumo'!$N$16/V925,'1º Perfil de consumo'!$N$16*V925)</f>
        <v>9.7852689177990371</v>
      </c>
      <c r="X925" s="64">
        <f t="shared" si="2"/>
        <v>9.7852689177990371</v>
      </c>
      <c r="Y925" s="65">
        <f t="shared" si="3"/>
        <v>93.916683099876124</v>
      </c>
      <c r="Z925" s="62">
        <f>S925*'1º Perfil de consumo'!$N$9/'2º Calculadora de Banda (beta)'!Y925</f>
        <v>7397.6633018560724</v>
      </c>
      <c r="AA925" s="66">
        <f>Z925/'1º Perfil de consumo'!$N$9</f>
        <v>9.7852689177990371</v>
      </c>
    </row>
    <row r="926" spans="1:27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62">
        <v>920</v>
      </c>
      <c r="T926" s="63">
        <f>IF('1º Perfil de consumo'!$N$23=0,0,((IF(S926&lt;'1º Perfil de consumo'!$N$23,(-('1º Perfil de consumo'!$N$23/S926)),S926/'1º Perfil de consumo'!$N$23))))</f>
        <v>226.47997394985344</v>
      </c>
      <c r="U926" s="63">
        <f t="shared" si="0"/>
        <v>6.7943992184956032</v>
      </c>
      <c r="V926" s="63">
        <f t="shared" si="1"/>
        <v>7.7943992184956032</v>
      </c>
      <c r="W926" s="63">
        <f>IF(V926&lt;=0,'1º Perfil de consumo'!$N$16/V926,'1º Perfil de consumo'!$N$16*V926)</f>
        <v>9.7945492825010874</v>
      </c>
      <c r="X926" s="64">
        <f t="shared" si="2"/>
        <v>9.7945492825010874</v>
      </c>
      <c r="Y926" s="65">
        <f t="shared" si="3"/>
        <v>93.929794364674777</v>
      </c>
      <c r="Z926" s="62">
        <f>S926*'1º Perfil de consumo'!$N$9/'2º Calculadora de Banda (beta)'!Y926</f>
        <v>7404.6792575708223</v>
      </c>
      <c r="AA926" s="66">
        <f>Z926/'1º Perfil de consumo'!$N$9</f>
        <v>9.7945492825010874</v>
      </c>
    </row>
    <row r="927" spans="1: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62">
        <v>921</v>
      </c>
      <c r="T927" s="63">
        <f>IF('1º Perfil de consumo'!$N$23=0,0,((IF(S927&lt;'1º Perfil de consumo'!$N$23,(-('1º Perfil de consumo'!$N$23/S927)),S927/'1º Perfil de consumo'!$N$23))))</f>
        <v>226.72614783458155</v>
      </c>
      <c r="U927" s="63">
        <f t="shared" si="0"/>
        <v>6.8017844350374466</v>
      </c>
      <c r="V927" s="63">
        <f t="shared" si="1"/>
        <v>7.8017844350374466</v>
      </c>
      <c r="W927" s="63">
        <f>IF(V927&lt;=0,'1º Perfil de consumo'!$N$16/V927,'1º Perfil de consumo'!$N$16*V927)</f>
        <v>9.8038296472031394</v>
      </c>
      <c r="X927" s="64">
        <f t="shared" si="2"/>
        <v>9.8038296472031394</v>
      </c>
      <c r="Y927" s="65">
        <f t="shared" si="3"/>
        <v>93.942880807067581</v>
      </c>
      <c r="Z927" s="62">
        <f>S927*'1º Perfil de consumo'!$N$9/'2º Calculadora de Banda (beta)'!Y927</f>
        <v>7411.695213285574</v>
      </c>
      <c r="AA927" s="66">
        <f>Z927/'1º Perfil de consumo'!$N$9</f>
        <v>9.8038296472031394</v>
      </c>
    </row>
    <row r="928" spans="1:27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62">
        <v>922</v>
      </c>
      <c r="T928" s="63">
        <f>IF('1º Perfil de consumo'!$N$23=0,0,((IF(S928&lt;'1º Perfil de consumo'!$N$23,(-('1º Perfil de consumo'!$N$23/S928)),S928/'1º Perfil de consumo'!$N$23))))</f>
        <v>226.97232171930966</v>
      </c>
      <c r="U928" s="63">
        <f t="shared" si="0"/>
        <v>6.8091696515792899</v>
      </c>
      <c r="V928" s="63">
        <f t="shared" si="1"/>
        <v>7.8091696515792899</v>
      </c>
      <c r="W928" s="63">
        <f>IF(V928&lt;=0,'1º Perfil de consumo'!$N$16/V928,'1º Perfil de consumo'!$N$16*V928)</f>
        <v>9.8131100119051915</v>
      </c>
      <c r="X928" s="64">
        <f t="shared" si="2"/>
        <v>9.8131100119051915</v>
      </c>
      <c r="Y928" s="65">
        <f t="shared" si="3"/>
        <v>93.955942497479043</v>
      </c>
      <c r="Z928" s="62">
        <f>S928*'1º Perfil de consumo'!$N$9/'2º Calculadora de Banda (beta)'!Y928</f>
        <v>7418.7111690003239</v>
      </c>
      <c r="AA928" s="66">
        <f>Z928/'1º Perfil de consumo'!$N$9</f>
        <v>9.8131100119051897</v>
      </c>
    </row>
    <row r="929" spans="1:27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62">
        <v>923</v>
      </c>
      <c r="T929" s="63">
        <f>IF('1º Perfil de consumo'!$N$23=0,0,((IF(S929&lt;'1º Perfil de consumo'!$N$23,(-('1º Perfil de consumo'!$N$23/S929)),S929/'1º Perfil de consumo'!$N$23))))</f>
        <v>227.21849560403774</v>
      </c>
      <c r="U929" s="63">
        <f t="shared" si="0"/>
        <v>6.8165548681211323</v>
      </c>
      <c r="V929" s="63">
        <f t="shared" si="1"/>
        <v>7.8165548681211323</v>
      </c>
      <c r="W929" s="63">
        <f>IF(V929&lt;=0,'1º Perfil de consumo'!$N$16/V929,'1º Perfil de consumo'!$N$16*V929)</f>
        <v>9.8223903766072418</v>
      </c>
      <c r="X929" s="64">
        <f t="shared" si="2"/>
        <v>9.8223903766072418</v>
      </c>
      <c r="Y929" s="65">
        <f t="shared" si="3"/>
        <v>93.968979506067441</v>
      </c>
      <c r="Z929" s="62">
        <f>S929*'1º Perfil de consumo'!$N$9/'2º Calculadora de Banda (beta)'!Y929</f>
        <v>7425.7271247150748</v>
      </c>
      <c r="AA929" s="66">
        <f>Z929/'1º Perfil de consumo'!$N$9</f>
        <v>9.8223903766072418</v>
      </c>
    </row>
    <row r="930" spans="1:27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62">
        <v>924</v>
      </c>
      <c r="T930" s="63">
        <f>IF('1º Perfil de consumo'!$N$23=0,0,((IF(S930&lt;'1º Perfil de consumo'!$N$23,(-('1º Perfil de consumo'!$N$23/S930)),S930/'1º Perfil de consumo'!$N$23))))</f>
        <v>227.46466948876585</v>
      </c>
      <c r="U930" s="63">
        <f t="shared" si="0"/>
        <v>6.8239400846629756</v>
      </c>
      <c r="V930" s="63">
        <f t="shared" si="1"/>
        <v>7.8239400846629756</v>
      </c>
      <c r="W930" s="63">
        <f>IF(V930&lt;=0,'1º Perfil de consumo'!$N$16/V930,'1º Perfil de consumo'!$N$16*V930)</f>
        <v>9.8316707413092939</v>
      </c>
      <c r="X930" s="64">
        <f t="shared" si="2"/>
        <v>9.8316707413092939</v>
      </c>
      <c r="Y930" s="65">
        <f t="shared" si="3"/>
        <v>93.981991902726179</v>
      </c>
      <c r="Z930" s="62">
        <f>S930*'1º Perfil de consumo'!$N$9/'2º Calculadora de Banda (beta)'!Y930</f>
        <v>7432.7430804298265</v>
      </c>
      <c r="AA930" s="66">
        <f>Z930/'1º Perfil de consumo'!$N$9</f>
        <v>9.8316707413092939</v>
      </c>
    </row>
    <row r="931" spans="1:27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62">
        <v>925</v>
      </c>
      <c r="T931" s="63">
        <f>IF('1º Perfil de consumo'!$N$23=0,0,((IF(S931&lt;'1º Perfil de consumo'!$N$23,(-('1º Perfil de consumo'!$N$23/S931)),S931/'1º Perfil de consumo'!$N$23))))</f>
        <v>227.71084337349396</v>
      </c>
      <c r="U931" s="63">
        <f t="shared" si="0"/>
        <v>6.8313253012048181</v>
      </c>
      <c r="V931" s="63">
        <f t="shared" si="1"/>
        <v>7.8313253012048181</v>
      </c>
      <c r="W931" s="63">
        <f>IF(V931&lt;=0,'1º Perfil de consumo'!$N$16/V931,'1º Perfil de consumo'!$N$16*V931)</f>
        <v>9.8409511060113442</v>
      </c>
      <c r="X931" s="64">
        <f t="shared" si="2"/>
        <v>9.8409511060113442</v>
      </c>
      <c r="Y931" s="65">
        <f t="shared" si="3"/>
        <v>93.994979757085048</v>
      </c>
      <c r="Z931" s="62">
        <f>S931*'1º Perfil de consumo'!$N$9/'2º Calculadora de Banda (beta)'!Y931</f>
        <v>7439.7590361445764</v>
      </c>
      <c r="AA931" s="66">
        <f>Z931/'1º Perfil de consumo'!$N$9</f>
        <v>9.8409511060113442</v>
      </c>
    </row>
    <row r="932" spans="1:27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62">
        <v>926</v>
      </c>
      <c r="T932" s="63">
        <f>IF('1º Perfil de consumo'!$N$23=0,0,((IF(S932&lt;'1º Perfil de consumo'!$N$23,(-('1º Perfil de consumo'!$N$23/S932)),S932/'1º Perfil de consumo'!$N$23))))</f>
        <v>227.95701725822207</v>
      </c>
      <c r="U932" s="63">
        <f t="shared" si="0"/>
        <v>6.8387105177466614</v>
      </c>
      <c r="V932" s="63">
        <f t="shared" si="1"/>
        <v>7.8387105177466614</v>
      </c>
      <c r="W932" s="63">
        <f>IF(V932&lt;=0,'1º Perfil de consumo'!$N$16/V932,'1º Perfil de consumo'!$N$16*V932)</f>
        <v>9.8502314707133962</v>
      </c>
      <c r="X932" s="64">
        <f t="shared" si="2"/>
        <v>9.8502314707133962</v>
      </c>
      <c r="Y932" s="65">
        <f t="shared" si="3"/>
        <v>94.007943138511351</v>
      </c>
      <c r="Z932" s="62">
        <f>S932*'1º Perfil de consumo'!$N$9/'2º Calculadora de Banda (beta)'!Y932</f>
        <v>7446.7749918593272</v>
      </c>
      <c r="AA932" s="66">
        <f>Z932/'1º Perfil de consumo'!$N$9</f>
        <v>9.8502314707133962</v>
      </c>
    </row>
    <row r="933" spans="1:27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62">
        <v>927</v>
      </c>
      <c r="T933" s="63">
        <f>IF('1º Perfil de consumo'!$N$23=0,0,((IF(S933&lt;'1º Perfil de consumo'!$N$23,(-('1º Perfil de consumo'!$N$23/S933)),S933/'1º Perfil de consumo'!$N$23))))</f>
        <v>228.20319114295015</v>
      </c>
      <c r="U933" s="63">
        <f t="shared" si="0"/>
        <v>6.8460957342885038</v>
      </c>
      <c r="V933" s="63">
        <f t="shared" si="1"/>
        <v>7.8460957342885038</v>
      </c>
      <c r="W933" s="63">
        <f>IF(V933&lt;=0,'1º Perfil de consumo'!$N$16/V933,'1º Perfil de consumo'!$N$16*V933)</f>
        <v>9.8595118354154465</v>
      </c>
      <c r="X933" s="64">
        <f t="shared" si="2"/>
        <v>9.8595118354154465</v>
      </c>
      <c r="Y933" s="65">
        <f t="shared" si="3"/>
        <v>94.020882116111309</v>
      </c>
      <c r="Z933" s="62">
        <f>S933*'1º Perfil de consumo'!$N$9/'2º Calculadora de Banda (beta)'!Y933</f>
        <v>7453.790947574078</v>
      </c>
      <c r="AA933" s="66">
        <f>Z933/'1º Perfil de consumo'!$N$9</f>
        <v>9.8595118354154465</v>
      </c>
    </row>
    <row r="934" spans="1:27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62">
        <v>928</v>
      </c>
      <c r="T934" s="63">
        <f>IF('1º Perfil de consumo'!$N$23=0,0,((IF(S934&lt;'1º Perfil de consumo'!$N$23,(-('1º Perfil de consumo'!$N$23/S934)),S934/'1º Perfil de consumo'!$N$23))))</f>
        <v>228.44936502767825</v>
      </c>
      <c r="U934" s="63">
        <f t="shared" si="0"/>
        <v>6.8534809508303471</v>
      </c>
      <c r="V934" s="63">
        <f t="shared" si="1"/>
        <v>7.8534809508303471</v>
      </c>
      <c r="W934" s="63">
        <f>IF(V934&lt;=0,'1º Perfil de consumo'!$N$16/V934,'1º Perfil de consumo'!$N$16*V934)</f>
        <v>9.8687922001174986</v>
      </c>
      <c r="X934" s="64">
        <f t="shared" si="2"/>
        <v>9.8687922001174986</v>
      </c>
      <c r="Y934" s="65">
        <f t="shared" si="3"/>
        <v>94.033796758731143</v>
      </c>
      <c r="Z934" s="62">
        <f>S934*'1º Perfil de consumo'!$N$9/'2º Calculadora de Banda (beta)'!Y934</f>
        <v>7460.8069032888288</v>
      </c>
      <c r="AA934" s="66">
        <f>Z934/'1º Perfil de consumo'!$N$9</f>
        <v>9.8687922001174986</v>
      </c>
    </row>
    <row r="935" spans="1:27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62">
        <v>929</v>
      </c>
      <c r="T935" s="63">
        <f>IF('1º Perfil de consumo'!$N$23=0,0,((IF(S935&lt;'1º Perfil de consumo'!$N$23,(-('1º Perfil de consumo'!$N$23/S935)),S935/'1º Perfil de consumo'!$N$23))))</f>
        <v>228.69553891240636</v>
      </c>
      <c r="U935" s="63">
        <f t="shared" si="0"/>
        <v>6.8608661673721905</v>
      </c>
      <c r="V935" s="63">
        <f t="shared" si="1"/>
        <v>7.8608661673721905</v>
      </c>
      <c r="W935" s="63">
        <f>IF(V935&lt;=0,'1º Perfil de consumo'!$N$16/V935,'1º Perfil de consumo'!$N$16*V935)</f>
        <v>9.8780725648195506</v>
      </c>
      <c r="X935" s="64">
        <f t="shared" si="2"/>
        <v>9.8780725648195506</v>
      </c>
      <c r="Y935" s="65">
        <f t="shared" si="3"/>
        <v>94.046687134958361</v>
      </c>
      <c r="Z935" s="62">
        <f>S935*'1º Perfil de consumo'!$N$9/'2º Calculadora de Banda (beta)'!Y935</f>
        <v>7467.8228590035806</v>
      </c>
      <c r="AA935" s="66">
        <f>Z935/'1º Perfil de consumo'!$N$9</f>
        <v>9.8780725648195506</v>
      </c>
    </row>
    <row r="936" spans="1:27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62">
        <v>930</v>
      </c>
      <c r="T936" s="63">
        <f>IF('1º Perfil de consumo'!$N$23=0,0,((IF(S936&lt;'1º Perfil de consumo'!$N$23,(-('1º Perfil de consumo'!$N$23/S936)),S936/'1º Perfil de consumo'!$N$23))))</f>
        <v>228.94171279713447</v>
      </c>
      <c r="U936" s="63">
        <f t="shared" si="0"/>
        <v>6.8682513839140338</v>
      </c>
      <c r="V936" s="63">
        <f t="shared" si="1"/>
        <v>7.8682513839140338</v>
      </c>
      <c r="W936" s="63">
        <f>IF(V936&lt;=0,'1º Perfil de consumo'!$N$16/V936,'1º Perfil de consumo'!$N$16*V936)</f>
        <v>9.8873529295216027</v>
      </c>
      <c r="X936" s="64">
        <f t="shared" si="2"/>
        <v>9.8873529295216027</v>
      </c>
      <c r="Y936" s="65">
        <f t="shared" si="3"/>
        <v>94.05955331312299</v>
      </c>
      <c r="Z936" s="62">
        <f>S936*'1º Perfil de consumo'!$N$9/'2º Calculadora de Banda (beta)'!Y936</f>
        <v>7474.8388147183323</v>
      </c>
      <c r="AA936" s="66">
        <f>Z936/'1º Perfil de consumo'!$N$9</f>
        <v>9.8873529295216027</v>
      </c>
    </row>
    <row r="937" spans="1:2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62">
        <v>931</v>
      </c>
      <c r="T937" s="63">
        <f>IF('1º Perfil de consumo'!$N$23=0,0,((IF(S937&lt;'1º Perfil de consumo'!$N$23,(-('1º Perfil de consumo'!$N$23/S937)),S937/'1º Perfil de consumo'!$N$23))))</f>
        <v>229.18788668186255</v>
      </c>
      <c r="U937" s="63">
        <f t="shared" si="0"/>
        <v>6.8756366004558762</v>
      </c>
      <c r="V937" s="63">
        <f t="shared" si="1"/>
        <v>7.8756366004558762</v>
      </c>
      <c r="W937" s="63">
        <f>IF(V937&lt;=0,'1º Perfil de consumo'!$N$16/V937,'1º Perfil de consumo'!$N$16*V937)</f>
        <v>9.896633294223653</v>
      </c>
      <c r="X937" s="64">
        <f t="shared" si="2"/>
        <v>9.896633294223653</v>
      </c>
      <c r="Y937" s="65">
        <f t="shared" si="3"/>
        <v>94.07239536129876</v>
      </c>
      <c r="Z937" s="62">
        <f>S937*'1º Perfil de consumo'!$N$9/'2º Calculadora de Banda (beta)'!Y937</f>
        <v>7481.8547704330813</v>
      </c>
      <c r="AA937" s="66">
        <f>Z937/'1º Perfil de consumo'!$N$9</f>
        <v>9.896633294223653</v>
      </c>
    </row>
    <row r="938" spans="1:27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62">
        <v>932</v>
      </c>
      <c r="T938" s="63">
        <f>IF('1º Perfil de consumo'!$N$23=0,0,((IF(S938&lt;'1º Perfil de consumo'!$N$23,(-('1º Perfil de consumo'!$N$23/S938)),S938/'1º Perfil de consumo'!$N$23))))</f>
        <v>229.43406056659066</v>
      </c>
      <c r="U938" s="63">
        <f t="shared" si="0"/>
        <v>6.8830218169977195</v>
      </c>
      <c r="V938" s="63">
        <f t="shared" si="1"/>
        <v>7.8830218169977195</v>
      </c>
      <c r="W938" s="63">
        <f>IF(V938&lt;=0,'1º Perfil de consumo'!$N$16/V938,'1º Perfil de consumo'!$N$16*V938)</f>
        <v>9.9059136589257051</v>
      </c>
      <c r="X938" s="64">
        <f t="shared" si="2"/>
        <v>9.9059136589257051</v>
      </c>
      <c r="Y938" s="65">
        <f t="shared" si="3"/>
        <v>94.085213347304233</v>
      </c>
      <c r="Z938" s="62">
        <f>S938*'1º Perfil de consumo'!$N$9/'2º Calculadora de Banda (beta)'!Y938</f>
        <v>7488.870726147833</v>
      </c>
      <c r="AA938" s="66">
        <f>Z938/'1º Perfil de consumo'!$N$9</f>
        <v>9.9059136589257051</v>
      </c>
    </row>
    <row r="939" spans="1:27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62">
        <v>933</v>
      </c>
      <c r="T939" s="63">
        <f>IF('1º Perfil de consumo'!$N$23=0,0,((IF(S939&lt;'1º Perfil de consumo'!$N$23,(-('1º Perfil de consumo'!$N$23/S939)),S939/'1º Perfil de consumo'!$N$23))))</f>
        <v>229.68023445131877</v>
      </c>
      <c r="U939" s="63">
        <f t="shared" si="0"/>
        <v>6.8904070335395629</v>
      </c>
      <c r="V939" s="63">
        <f t="shared" si="1"/>
        <v>7.8904070335395629</v>
      </c>
      <c r="W939" s="63">
        <f>IF(V939&lt;=0,'1º Perfil de consumo'!$N$16/V939,'1º Perfil de consumo'!$N$16*V939)</f>
        <v>9.9151940236277571</v>
      </c>
      <c r="X939" s="64">
        <f t="shared" si="2"/>
        <v>9.9151940236277571</v>
      </c>
      <c r="Y939" s="65">
        <f t="shared" si="3"/>
        <v>94.098007338704122</v>
      </c>
      <c r="Z939" s="62">
        <f>S939*'1º Perfil de consumo'!$N$9/'2º Calculadora de Banda (beta)'!Y939</f>
        <v>7495.8866818625847</v>
      </c>
      <c r="AA939" s="66">
        <f>Z939/'1º Perfil de consumo'!$N$9</f>
        <v>9.9151940236277571</v>
      </c>
    </row>
    <row r="940" spans="1:27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62">
        <v>934</v>
      </c>
      <c r="T940" s="63">
        <f>IF('1º Perfil de consumo'!$N$23=0,0,((IF(S940&lt;'1º Perfil de consumo'!$N$23,(-('1º Perfil de consumo'!$N$23/S940)),S940/'1º Perfil de consumo'!$N$23))))</f>
        <v>229.92640833604688</v>
      </c>
      <c r="U940" s="63">
        <f t="shared" si="0"/>
        <v>6.8977922500814062</v>
      </c>
      <c r="V940" s="63">
        <f t="shared" si="1"/>
        <v>7.8977922500814062</v>
      </c>
      <c r="W940" s="63">
        <f>IF(V940&lt;=0,'1º Perfil de consumo'!$N$16/V940,'1º Perfil de consumo'!$N$16*V940)</f>
        <v>9.9244743883298092</v>
      </c>
      <c r="X940" s="64">
        <f t="shared" si="2"/>
        <v>9.9244743883298092</v>
      </c>
      <c r="Y940" s="65">
        <f t="shared" si="3"/>
        <v>94.110777402810442</v>
      </c>
      <c r="Z940" s="62">
        <f>S940*'1º Perfil de consumo'!$N$9/'2º Calculadora de Banda (beta)'!Y940</f>
        <v>7502.9026375773356</v>
      </c>
      <c r="AA940" s="66">
        <f>Z940/'1º Perfil de consumo'!$N$9</f>
        <v>9.9244743883298092</v>
      </c>
    </row>
    <row r="941" spans="1:27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62">
        <v>935</v>
      </c>
      <c r="T941" s="63">
        <f>IF('1º Perfil de consumo'!$N$23=0,0,((IF(S941&lt;'1º Perfil de consumo'!$N$23,(-('1º Perfil de consumo'!$N$23/S941)),S941/'1º Perfil de consumo'!$N$23))))</f>
        <v>230.17258222077498</v>
      </c>
      <c r="U941" s="63">
        <f t="shared" si="0"/>
        <v>6.9051774666232495</v>
      </c>
      <c r="V941" s="63">
        <f t="shared" si="1"/>
        <v>7.9051774666232495</v>
      </c>
      <c r="W941" s="63">
        <f>IF(V941&lt;=0,'1º Perfil de consumo'!$N$16/V941,'1º Perfil de consumo'!$N$16*V941)</f>
        <v>9.9337547530318595</v>
      </c>
      <c r="X941" s="64">
        <f t="shared" si="2"/>
        <v>9.9337547530318595</v>
      </c>
      <c r="Y941" s="65">
        <f t="shared" si="3"/>
        <v>94.123523606683634</v>
      </c>
      <c r="Z941" s="62">
        <f>S941*'1º Perfil de consumo'!$N$9/'2º Calculadora de Banda (beta)'!Y941</f>
        <v>7509.9185932920864</v>
      </c>
      <c r="AA941" s="66">
        <f>Z941/'1º Perfil de consumo'!$N$9</f>
        <v>9.9337547530318595</v>
      </c>
    </row>
    <row r="942" spans="1:27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62">
        <v>936</v>
      </c>
      <c r="T942" s="63">
        <f>IF('1º Perfil de consumo'!$N$23=0,0,((IF(S942&lt;'1º Perfil de consumo'!$N$23,(-('1º Perfil de consumo'!$N$23/S942)),S942/'1º Perfil de consumo'!$N$23))))</f>
        <v>230.41875610550306</v>
      </c>
      <c r="U942" s="63">
        <f t="shared" si="0"/>
        <v>6.9125626831650919</v>
      </c>
      <c r="V942" s="63">
        <f t="shared" si="1"/>
        <v>7.9125626831650919</v>
      </c>
      <c r="W942" s="63">
        <f>IF(V942&lt;=0,'1º Perfil de consumo'!$N$16/V942,'1º Perfil de consumo'!$N$16*V942)</f>
        <v>9.9430351177339116</v>
      </c>
      <c r="X942" s="64">
        <f t="shared" si="2"/>
        <v>9.9430351177339116</v>
      </c>
      <c r="Y942" s="65">
        <f t="shared" si="3"/>
        <v>94.136246017133757</v>
      </c>
      <c r="Z942" s="62">
        <f>S942*'1º Perfil de consumo'!$N$9/'2º Calculadora de Banda (beta)'!Y942</f>
        <v>7516.9345490068372</v>
      </c>
      <c r="AA942" s="66">
        <f>Z942/'1º Perfil de consumo'!$N$9</f>
        <v>9.9430351177339116</v>
      </c>
    </row>
    <row r="943" spans="1:27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62">
        <v>937</v>
      </c>
      <c r="T943" s="63">
        <f>IF('1º Perfil de consumo'!$N$23=0,0,((IF(S943&lt;'1º Perfil de consumo'!$N$23,(-('1º Perfil de consumo'!$N$23/S943)),S943/'1º Perfil de consumo'!$N$23))))</f>
        <v>230.66492999023117</v>
      </c>
      <c r="U943" s="63">
        <f t="shared" si="0"/>
        <v>6.9199478997069352</v>
      </c>
      <c r="V943" s="63">
        <f t="shared" si="1"/>
        <v>7.9199478997069352</v>
      </c>
      <c r="W943" s="63">
        <f>IF(V943&lt;=0,'1º Perfil de consumo'!$N$16/V943,'1º Perfil de consumo'!$N$16*V943)</f>
        <v>9.9523154824359636</v>
      </c>
      <c r="X943" s="64">
        <f t="shared" si="2"/>
        <v>9.9523154824359636</v>
      </c>
      <c r="Y943" s="65">
        <f t="shared" si="3"/>
        <v>94.1489447007217</v>
      </c>
      <c r="Z943" s="62">
        <f>S943*'1º Perfil de consumo'!$N$9/'2º Calculadora de Banda (beta)'!Y943</f>
        <v>7523.9505047215889</v>
      </c>
      <c r="AA943" s="66">
        <f>Z943/'1º Perfil de consumo'!$N$9</f>
        <v>9.9523154824359636</v>
      </c>
    </row>
    <row r="944" spans="1:27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62">
        <v>938</v>
      </c>
      <c r="T944" s="63">
        <f>IF('1º Perfil de consumo'!$N$23=0,0,((IF(S944&lt;'1º Perfil de consumo'!$N$23,(-('1º Perfil de consumo'!$N$23/S944)),S944/'1º Perfil de consumo'!$N$23))))</f>
        <v>230.91110387495928</v>
      </c>
      <c r="U944" s="63">
        <f t="shared" si="0"/>
        <v>6.9273331162487786</v>
      </c>
      <c r="V944" s="63">
        <f t="shared" si="1"/>
        <v>7.9273331162487786</v>
      </c>
      <c r="W944" s="63">
        <f>IF(V944&lt;=0,'1º Perfil de consumo'!$N$16/V944,'1º Perfil de consumo'!$N$16*V944)</f>
        <v>9.9615958471380139</v>
      </c>
      <c r="X944" s="64">
        <f t="shared" si="2"/>
        <v>9.9615958471380139</v>
      </c>
      <c r="Y944" s="65">
        <f t="shared" si="3"/>
        <v>94.161619723760353</v>
      </c>
      <c r="Z944" s="62">
        <f>S944*'1º Perfil de consumo'!$N$9/'2º Calculadora de Banda (beta)'!Y944</f>
        <v>7530.9664604363379</v>
      </c>
      <c r="AA944" s="66">
        <f>Z944/'1º Perfil de consumo'!$N$9</f>
        <v>9.9615958471380139</v>
      </c>
    </row>
    <row r="945" spans="1:27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62">
        <v>939</v>
      </c>
      <c r="T945" s="63">
        <f>IF('1º Perfil de consumo'!$N$23=0,0,((IF(S945&lt;'1º Perfil de consumo'!$N$23,(-('1º Perfil de consumo'!$N$23/S945)),S945/'1º Perfil de consumo'!$N$23))))</f>
        <v>231.15727775968739</v>
      </c>
      <c r="U945" s="63">
        <f t="shared" si="0"/>
        <v>6.934718332790621</v>
      </c>
      <c r="V945" s="63">
        <f t="shared" si="1"/>
        <v>7.934718332790621</v>
      </c>
      <c r="W945" s="63">
        <f>IF(V945&lt;=0,'1º Perfil de consumo'!$N$16/V945,'1º Perfil de consumo'!$N$16*V945)</f>
        <v>9.970876211840066</v>
      </c>
      <c r="X945" s="64">
        <f t="shared" si="2"/>
        <v>9.970876211840066</v>
      </c>
      <c r="Y945" s="65">
        <f t="shared" si="3"/>
        <v>94.174271152315626</v>
      </c>
      <c r="Z945" s="62">
        <f>S945*'1º Perfil de consumo'!$N$9/'2º Calculadora de Banda (beta)'!Y945</f>
        <v>7537.9824161510896</v>
      </c>
      <c r="AA945" s="66">
        <f>Z945/'1º Perfil de consumo'!$N$9</f>
        <v>9.970876211840066</v>
      </c>
    </row>
    <row r="946" spans="1:27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62">
        <v>940</v>
      </c>
      <c r="T946" s="63">
        <f>IF('1º Perfil de consumo'!$N$23=0,0,((IF(S946&lt;'1º Perfil de consumo'!$N$23,(-('1º Perfil de consumo'!$N$23/S946)),S946/'1º Perfil de consumo'!$N$23))))</f>
        <v>231.40345164441547</v>
      </c>
      <c r="U946" s="63">
        <f t="shared" si="0"/>
        <v>6.9421035493324634</v>
      </c>
      <c r="V946" s="63">
        <f t="shared" si="1"/>
        <v>7.9421035493324634</v>
      </c>
      <c r="W946" s="63">
        <f>IF(V946&lt;=0,'1º Perfil de consumo'!$N$16/V946,'1º Perfil de consumo'!$N$16*V946)</f>
        <v>9.9801565765421163</v>
      </c>
      <c r="X946" s="64">
        <f t="shared" si="2"/>
        <v>9.9801565765421163</v>
      </c>
      <c r="Y946" s="65">
        <f t="shared" si="3"/>
        <v>94.186899052207792</v>
      </c>
      <c r="Z946" s="62">
        <f>S946*'1º Perfil de consumo'!$N$9/'2º Calculadora de Banda (beta)'!Y946</f>
        <v>7544.9983718658395</v>
      </c>
      <c r="AA946" s="66">
        <f>Z946/'1º Perfil de consumo'!$N$9</f>
        <v>9.9801565765421163</v>
      </c>
    </row>
    <row r="947" spans="1:2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62">
        <v>941</v>
      </c>
      <c r="T947" s="63">
        <f>IF('1º Perfil de consumo'!$N$23=0,0,((IF(S947&lt;'1º Perfil de consumo'!$N$23,(-('1º Perfil de consumo'!$N$23/S947)),S947/'1º Perfil de consumo'!$N$23))))</f>
        <v>231.64962552914358</v>
      </c>
      <c r="U947" s="63">
        <f t="shared" si="0"/>
        <v>6.9494887658743068</v>
      </c>
      <c r="V947" s="63">
        <f t="shared" si="1"/>
        <v>7.9494887658743068</v>
      </c>
      <c r="W947" s="63">
        <f>IF(V947&lt;=0,'1º Perfil de consumo'!$N$16/V947,'1º Perfil de consumo'!$N$16*V947)</f>
        <v>9.9894369412441684</v>
      </c>
      <c r="X947" s="64">
        <f t="shared" si="2"/>
        <v>9.9894369412441684</v>
      </c>
      <c r="Y947" s="65">
        <f t="shared" si="3"/>
        <v>94.199503489012457</v>
      </c>
      <c r="Z947" s="62">
        <f>S947*'1º Perfil de consumo'!$N$9/'2º Calculadora de Banda (beta)'!Y947</f>
        <v>7552.0143275805913</v>
      </c>
      <c r="AA947" s="66">
        <f>Z947/'1º Perfil de consumo'!$N$9</f>
        <v>9.9894369412441684</v>
      </c>
    </row>
    <row r="948" spans="1:27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62">
        <v>942</v>
      </c>
      <c r="T948" s="63">
        <f>IF('1º Perfil de consumo'!$N$23=0,0,((IF(S948&lt;'1º Perfil de consumo'!$N$23,(-('1º Perfil de consumo'!$N$23/S948)),S948/'1º Perfil de consumo'!$N$23))))</f>
        <v>231.89579941387169</v>
      </c>
      <c r="U948" s="63">
        <f t="shared" si="0"/>
        <v>6.9568739824161501</v>
      </c>
      <c r="V948" s="63">
        <f t="shared" si="1"/>
        <v>7.9568739824161501</v>
      </c>
      <c r="W948" s="63">
        <f>IF(V948&lt;=0,'1º Perfil de consumo'!$N$16/V948,'1º Perfil de consumo'!$N$16*V948)</f>
        <v>9.9987173059462204</v>
      </c>
      <c r="X948" s="64">
        <f t="shared" si="2"/>
        <v>9.9987173059462204</v>
      </c>
      <c r="Y948" s="65">
        <f t="shared" si="3"/>
        <v>94.212084528061837</v>
      </c>
      <c r="Z948" s="62">
        <f>S948*'1º Perfil de consumo'!$N$9/'2º Calculadora de Banda (beta)'!Y948</f>
        <v>7559.0302832953421</v>
      </c>
      <c r="AA948" s="66">
        <f>Z948/'1º Perfil de consumo'!$N$9</f>
        <v>9.9987173059462204</v>
      </c>
    </row>
    <row r="949" spans="1:27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62">
        <v>943</v>
      </c>
      <c r="T949" s="63">
        <f>IF('1º Perfil de consumo'!$N$23=0,0,((IF(S949&lt;'1º Perfil de consumo'!$N$23,(-('1º Perfil de consumo'!$N$23/S949)),S949/'1º Perfil de consumo'!$N$23))))</f>
        <v>232.14197329859979</v>
      </c>
      <c r="U949" s="63">
        <f t="shared" si="0"/>
        <v>6.9642591989579934</v>
      </c>
      <c r="V949" s="63">
        <f t="shared" si="1"/>
        <v>7.9642591989579934</v>
      </c>
      <c r="W949" s="63">
        <f>IF(V949&lt;=0,'1º Perfil de consumo'!$N$16/V949,'1º Perfil de consumo'!$N$16*V949)</f>
        <v>10.007997670648271</v>
      </c>
      <c r="X949" s="64">
        <f t="shared" si="2"/>
        <v>10.007997670648271</v>
      </c>
      <c r="Y949" s="65">
        <f t="shared" si="3"/>
        <v>94.224642234445781</v>
      </c>
      <c r="Z949" s="62">
        <f>S949*'1º Perfil de consumo'!$N$9/'2º Calculadora de Banda (beta)'!Y949</f>
        <v>7566.046239010092</v>
      </c>
      <c r="AA949" s="66">
        <f>Z949/'1º Perfil de consumo'!$N$9</f>
        <v>10.007997670648269</v>
      </c>
    </row>
    <row r="950" spans="1:27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62">
        <v>944</v>
      </c>
      <c r="T950" s="63">
        <f>IF('1º Perfil de consumo'!$N$23=0,0,((IF(S950&lt;'1º Perfil de consumo'!$N$23,(-('1º Perfil de consumo'!$N$23/S950)),S950/'1º Perfil de consumo'!$N$23))))</f>
        <v>232.38814718332787</v>
      </c>
      <c r="U950" s="63">
        <f t="shared" si="0"/>
        <v>6.9716444154998358</v>
      </c>
      <c r="V950" s="63">
        <f t="shared" si="1"/>
        <v>7.9716444154998358</v>
      </c>
      <c r="W950" s="63">
        <f>IF(V950&lt;=0,'1º Perfil de consumo'!$N$16/V950,'1º Perfil de consumo'!$N$16*V950)</f>
        <v>10.017278035350323</v>
      </c>
      <c r="X950" s="64">
        <f t="shared" si="2"/>
        <v>10.017278035350323</v>
      </c>
      <c r="Y950" s="65">
        <f t="shared" si="3"/>
        <v>94.237176673012911</v>
      </c>
      <c r="Z950" s="62">
        <f>S950*'1º Perfil de consumo'!$N$9/'2º Calculadora de Banda (beta)'!Y950</f>
        <v>7573.0621947248437</v>
      </c>
      <c r="AA950" s="66">
        <f>Z950/'1º Perfil de consumo'!$N$9</f>
        <v>10.017278035350323</v>
      </c>
    </row>
    <row r="951" spans="1:27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62">
        <v>945</v>
      </c>
      <c r="T951" s="63">
        <f>IF('1º Perfil de consumo'!$N$23=0,0,((IF(S951&lt;'1º Perfil de consumo'!$N$23,(-('1º Perfil de consumo'!$N$23/S951)),S951/'1º Perfil de consumo'!$N$23))))</f>
        <v>232.63432106805598</v>
      </c>
      <c r="U951" s="63">
        <f t="shared" si="0"/>
        <v>6.9790296320416791</v>
      </c>
      <c r="V951" s="63">
        <f t="shared" si="1"/>
        <v>7.9790296320416791</v>
      </c>
      <c r="W951" s="63">
        <f>IF(V951&lt;=0,'1º Perfil de consumo'!$N$16/V951,'1º Perfil de consumo'!$N$16*V951)</f>
        <v>10.026558400052373</v>
      </c>
      <c r="X951" s="64">
        <f t="shared" si="2"/>
        <v>10.026558400052373</v>
      </c>
      <c r="Y951" s="65">
        <f t="shared" si="3"/>
        <v>94.249687908371811</v>
      </c>
      <c r="Z951" s="62">
        <f>S951*'1º Perfil de consumo'!$N$9/'2º Calculadora de Banda (beta)'!Y951</f>
        <v>7580.0781504395945</v>
      </c>
      <c r="AA951" s="66">
        <f>Z951/'1º Perfil de consumo'!$N$9</f>
        <v>10.026558400052373</v>
      </c>
    </row>
    <row r="952" spans="1:27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62">
        <v>946</v>
      </c>
      <c r="T952" s="63">
        <f>IF('1º Perfil de consumo'!$N$23=0,0,((IF(S952&lt;'1º Perfil de consumo'!$N$23,(-('1º Perfil de consumo'!$N$23/S952)),S952/'1º Perfil de consumo'!$N$23))))</f>
        <v>232.88049495278409</v>
      </c>
      <c r="U952" s="63">
        <f t="shared" si="0"/>
        <v>6.9864148485835225</v>
      </c>
      <c r="V952" s="63">
        <f t="shared" si="1"/>
        <v>7.9864148485835225</v>
      </c>
      <c r="W952" s="63">
        <f>IF(V952&lt;=0,'1º Perfil de consumo'!$N$16/V952,'1º Perfil de consumo'!$N$16*V952)</f>
        <v>10.035838764754425</v>
      </c>
      <c r="X952" s="64">
        <f t="shared" si="2"/>
        <v>10.035838764754425</v>
      </c>
      <c r="Y952" s="65">
        <f t="shared" si="3"/>
        <v>94.262176004892041</v>
      </c>
      <c r="Z952" s="62">
        <f>S952*'1º Perfil de consumo'!$N$9/'2º Calculadora de Banda (beta)'!Y952</f>
        <v>7587.0941061543454</v>
      </c>
      <c r="AA952" s="66">
        <f>Z952/'1º Perfil de consumo'!$N$9</f>
        <v>10.035838764754425</v>
      </c>
    </row>
    <row r="953" spans="1:27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62">
        <v>947</v>
      </c>
      <c r="T953" s="63">
        <f>IF('1º Perfil de consumo'!$N$23=0,0,((IF(S953&lt;'1º Perfil de consumo'!$N$23,(-('1º Perfil de consumo'!$N$23/S953)),S953/'1º Perfil de consumo'!$N$23))))</f>
        <v>233.1266688375122</v>
      </c>
      <c r="U953" s="63">
        <f t="shared" si="0"/>
        <v>6.9938000651253658</v>
      </c>
      <c r="V953" s="63">
        <f t="shared" si="1"/>
        <v>7.9938000651253658</v>
      </c>
      <c r="W953" s="63">
        <f>IF(V953&lt;=0,'1º Perfil de consumo'!$N$16/V953,'1º Perfil de consumo'!$N$16*V953)</f>
        <v>10.045119129456477</v>
      </c>
      <c r="X953" s="64">
        <f t="shared" si="2"/>
        <v>10.045119129456477</v>
      </c>
      <c r="Y953" s="65">
        <f t="shared" si="3"/>
        <v>94.274641026705311</v>
      </c>
      <c r="Z953" s="62">
        <f>S953*'1º Perfil de consumo'!$N$9/'2º Calculadora de Banda (beta)'!Y953</f>
        <v>7594.1100618690971</v>
      </c>
      <c r="AA953" s="66">
        <f>Z953/'1º Perfil de consumo'!$N$9</f>
        <v>10.045119129456477</v>
      </c>
    </row>
    <row r="954" spans="1:27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62">
        <v>948</v>
      </c>
      <c r="T954" s="63">
        <f>IF('1º Perfil de consumo'!$N$23=0,0,((IF(S954&lt;'1º Perfil de consumo'!$N$23,(-('1º Perfil de consumo'!$N$23/S954)),S954/'1º Perfil de consumo'!$N$23))))</f>
        <v>233.37284272224028</v>
      </c>
      <c r="U954" s="63">
        <f t="shared" si="0"/>
        <v>7.0011852816672082</v>
      </c>
      <c r="V954" s="63">
        <f t="shared" si="1"/>
        <v>8.0011852816672082</v>
      </c>
      <c r="W954" s="63">
        <f>IF(V954&lt;=0,'1º Perfil de consumo'!$N$16/V954,'1º Perfil de consumo'!$N$16*V954)</f>
        <v>10.054399494158528</v>
      </c>
      <c r="X954" s="64">
        <f t="shared" si="2"/>
        <v>10.054399494158528</v>
      </c>
      <c r="Y954" s="65">
        <f t="shared" si="3"/>
        <v>94.287083037706566</v>
      </c>
      <c r="Z954" s="62">
        <f>S954*'1º Perfil de consumo'!$N$9/'2º Calculadora de Banda (beta)'!Y954</f>
        <v>7601.126017583847</v>
      </c>
      <c r="AA954" s="66">
        <f>Z954/'1º Perfil de consumo'!$N$9</f>
        <v>10.054399494158528</v>
      </c>
    </row>
    <row r="955" spans="1:27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62">
        <v>949</v>
      </c>
      <c r="T955" s="63">
        <f>IF('1º Perfil de consumo'!$N$23=0,0,((IF(S955&lt;'1º Perfil de consumo'!$N$23,(-('1º Perfil de consumo'!$N$23/S955)),S955/'1º Perfil de consumo'!$N$23))))</f>
        <v>233.61901660696839</v>
      </c>
      <c r="U955" s="63">
        <f t="shared" si="0"/>
        <v>7.0085704982090515</v>
      </c>
      <c r="V955" s="63">
        <f t="shared" si="1"/>
        <v>8.0085704982090515</v>
      </c>
      <c r="W955" s="63">
        <f>IF(V955&lt;=0,'1º Perfil de consumo'!$N$16/V955,'1º Perfil de consumo'!$N$16*V955)</f>
        <v>10.06367985886058</v>
      </c>
      <c r="X955" s="64">
        <f t="shared" si="2"/>
        <v>10.06367985886058</v>
      </c>
      <c r="Y955" s="65">
        <f t="shared" si="3"/>
        <v>94.299502101555007</v>
      </c>
      <c r="Z955" s="62">
        <f>S955*'1º Perfil de consumo'!$N$9/'2º Calculadora de Banda (beta)'!Y955</f>
        <v>7608.1419732985978</v>
      </c>
      <c r="AA955" s="66">
        <f>Z955/'1º Perfil de consumo'!$N$9</f>
        <v>10.06367985886058</v>
      </c>
    </row>
    <row r="956" spans="1:27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62">
        <v>950</v>
      </c>
      <c r="T956" s="63">
        <f>IF('1º Perfil de consumo'!$N$23=0,0,((IF(S956&lt;'1º Perfil de consumo'!$N$23,(-('1º Perfil de consumo'!$N$23/S956)),S956/'1º Perfil de consumo'!$N$23))))</f>
        <v>233.8651904916965</v>
      </c>
      <c r="U956" s="63">
        <f t="shared" si="0"/>
        <v>7.0159557147508949</v>
      </c>
      <c r="V956" s="63">
        <f t="shared" si="1"/>
        <v>8.0159557147508949</v>
      </c>
      <c r="W956" s="63">
        <f>IF(V956&lt;=0,'1º Perfil de consumo'!$N$16/V956,'1º Perfil de consumo'!$N$16*V956)</f>
        <v>10.072960223562632</v>
      </c>
      <c r="X956" s="64">
        <f t="shared" si="2"/>
        <v>10.072960223562632</v>
      </c>
      <c r="Y956" s="65">
        <f t="shared" si="3"/>
        <v>94.311898281675283</v>
      </c>
      <c r="Z956" s="62">
        <f>S956*'1º Perfil de consumo'!$N$9/'2º Calculadora de Banda (beta)'!Y956</f>
        <v>7615.1579290133495</v>
      </c>
      <c r="AA956" s="66">
        <f>Z956/'1º Perfil de consumo'!$N$9</f>
        <v>10.072960223562632</v>
      </c>
    </row>
    <row r="957" spans="1:2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62">
        <v>951</v>
      </c>
      <c r="T957" s="63">
        <f>IF('1º Perfil de consumo'!$N$23=0,0,((IF(S957&lt;'1º Perfil de consumo'!$N$23,(-('1º Perfil de consumo'!$N$23/S957)),S957/'1º Perfil de consumo'!$N$23))))</f>
        <v>234.1113643764246</v>
      </c>
      <c r="U957" s="63">
        <f t="shared" si="0"/>
        <v>7.0233409312927382</v>
      </c>
      <c r="V957" s="63">
        <f t="shared" si="1"/>
        <v>8.0233409312927382</v>
      </c>
      <c r="W957" s="63">
        <f>IF(V957&lt;=0,'1º Perfil de consumo'!$N$16/V957,'1º Perfil de consumo'!$N$16*V957)</f>
        <v>10.082240588264684</v>
      </c>
      <c r="X957" s="64">
        <f t="shared" si="2"/>
        <v>10.082240588264684</v>
      </c>
      <c r="Y957" s="65">
        <f t="shared" si="3"/>
        <v>94.324271641258505</v>
      </c>
      <c r="Z957" s="62">
        <f>S957*'1º Perfil de consumo'!$N$9/'2º Calculadora de Banda (beta)'!Y957</f>
        <v>7622.1738847281013</v>
      </c>
      <c r="AA957" s="66">
        <f>Z957/'1º Perfil de consumo'!$N$9</f>
        <v>10.082240588264684</v>
      </c>
    </row>
    <row r="958" spans="1:27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62">
        <v>952</v>
      </c>
      <c r="T958" s="63">
        <f>IF('1º Perfil de consumo'!$N$23=0,0,((IF(S958&lt;'1º Perfil de consumo'!$N$23,(-('1º Perfil de consumo'!$N$23/S958)),S958/'1º Perfil de consumo'!$N$23))))</f>
        <v>234.35753826115268</v>
      </c>
      <c r="U958" s="63">
        <f t="shared" si="0"/>
        <v>7.0307261478345806</v>
      </c>
      <c r="V958" s="63">
        <f t="shared" si="1"/>
        <v>8.0307261478345815</v>
      </c>
      <c r="W958" s="63">
        <f>IF(V958&lt;=0,'1º Perfil de consumo'!$N$16/V958,'1º Perfil de consumo'!$N$16*V958)</f>
        <v>10.091520952966736</v>
      </c>
      <c r="X958" s="64">
        <f t="shared" si="2"/>
        <v>10.091520952966736</v>
      </c>
      <c r="Y958" s="65">
        <f t="shared" si="3"/>
        <v>94.336622243263363</v>
      </c>
      <c r="Z958" s="62">
        <f>S958*'1º Perfil de consumo'!$N$9/'2º Calculadora de Banda (beta)'!Y958</f>
        <v>7629.1898404428521</v>
      </c>
      <c r="AA958" s="66">
        <f>Z958/'1º Perfil de consumo'!$N$9</f>
        <v>10.091520952966736</v>
      </c>
    </row>
    <row r="959" spans="1:27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62">
        <v>953</v>
      </c>
      <c r="T959" s="63">
        <f>IF('1º Perfil de consumo'!$N$23=0,0,((IF(S959&lt;'1º Perfil de consumo'!$N$23,(-('1º Perfil de consumo'!$N$23/S959)),S959/'1º Perfil de consumo'!$N$23))))</f>
        <v>234.60371214588079</v>
      </c>
      <c r="U959" s="63">
        <f t="shared" si="0"/>
        <v>7.0381113643764239</v>
      </c>
      <c r="V959" s="63">
        <f t="shared" si="1"/>
        <v>8.038111364376423</v>
      </c>
      <c r="W959" s="63">
        <f>IF(V959&lt;=0,'1º Perfil de consumo'!$N$16/V959,'1º Perfil de consumo'!$N$16*V959)</f>
        <v>10.100801317668784</v>
      </c>
      <c r="X959" s="64">
        <f t="shared" si="2"/>
        <v>10.100801317668784</v>
      </c>
      <c r="Y959" s="65">
        <f t="shared" si="3"/>
        <v>94.348950150417153</v>
      </c>
      <c r="Z959" s="62">
        <f>S959*'1º Perfil de consumo'!$N$9/'2º Calculadora de Banda (beta)'!Y959</f>
        <v>7636.2057961576011</v>
      </c>
      <c r="AA959" s="66">
        <f>Z959/'1º Perfil de consumo'!$N$9</f>
        <v>10.100801317668784</v>
      </c>
    </row>
    <row r="960" spans="1:27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62">
        <v>954</v>
      </c>
      <c r="T960" s="63">
        <f>IF('1º Perfil de consumo'!$N$23=0,0,((IF(S960&lt;'1º Perfil de consumo'!$N$23,(-('1º Perfil de consumo'!$N$23/S960)),S960/'1º Perfil de consumo'!$N$23))))</f>
        <v>234.8498860306089</v>
      </c>
      <c r="U960" s="63">
        <f t="shared" si="0"/>
        <v>7.0454965809182664</v>
      </c>
      <c r="V960" s="63">
        <f t="shared" si="1"/>
        <v>8.0454965809182664</v>
      </c>
      <c r="W960" s="63">
        <f>IF(V960&lt;=0,'1º Perfil de consumo'!$N$16/V960,'1º Perfil de consumo'!$N$16*V960)</f>
        <v>10.110081682370836</v>
      </c>
      <c r="X960" s="64">
        <f t="shared" si="2"/>
        <v>10.110081682370836</v>
      </c>
      <c r="Y960" s="65">
        <f t="shared" si="3"/>
        <v>94.361255425216797</v>
      </c>
      <c r="Z960" s="62">
        <f>S960*'1º Perfil de consumo'!$N$9/'2º Calculadora de Banda (beta)'!Y960</f>
        <v>7643.2217518723519</v>
      </c>
      <c r="AA960" s="66">
        <f>Z960/'1º Perfil de consumo'!$N$9</f>
        <v>10.110081682370836</v>
      </c>
    </row>
    <row r="961" spans="1:27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62">
        <v>955</v>
      </c>
      <c r="T961" s="63">
        <f>IF('1º Perfil de consumo'!$N$23=0,0,((IF(S961&lt;'1º Perfil de consumo'!$N$23,(-('1º Perfil de consumo'!$N$23/S961)),S961/'1º Perfil de consumo'!$N$23))))</f>
        <v>235.09605991533701</v>
      </c>
      <c r="U961" s="63">
        <f t="shared" si="0"/>
        <v>7.0528817974601097</v>
      </c>
      <c r="V961" s="63">
        <f t="shared" si="1"/>
        <v>8.0528817974601097</v>
      </c>
      <c r="W961" s="63">
        <f>IF(V961&lt;=0,'1º Perfil de consumo'!$N$16/V961,'1º Perfil de consumo'!$N$16*V961)</f>
        <v>10.119362047072888</v>
      </c>
      <c r="X961" s="64">
        <f t="shared" si="2"/>
        <v>10.119362047072888</v>
      </c>
      <c r="Y961" s="65">
        <f t="shared" si="3"/>
        <v>94.373538129930026</v>
      </c>
      <c r="Z961" s="62">
        <f>S961*'1º Perfil de consumo'!$N$9/'2º Calculadora de Banda (beta)'!Y961</f>
        <v>7650.2377075871036</v>
      </c>
      <c r="AA961" s="66">
        <f>Z961/'1º Perfil de consumo'!$N$9</f>
        <v>10.119362047072888</v>
      </c>
    </row>
    <row r="962" spans="1:27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62">
        <v>956</v>
      </c>
      <c r="T962" s="63">
        <f>IF('1º Perfil de consumo'!$N$23=0,0,((IF(S962&lt;'1º Perfil de consumo'!$N$23,(-('1º Perfil de consumo'!$N$23/S962)),S962/'1º Perfil de consumo'!$N$23))))</f>
        <v>235.34223380006512</v>
      </c>
      <c r="U962" s="63">
        <f t="shared" si="0"/>
        <v>7.060267014001953</v>
      </c>
      <c r="V962" s="63">
        <f t="shared" si="1"/>
        <v>8.060267014001953</v>
      </c>
      <c r="W962" s="63">
        <f>IF(V962&lt;=0,'1º Perfil de consumo'!$N$16/V962,'1º Perfil de consumo'!$N$16*V962)</f>
        <v>10.128642411774941</v>
      </c>
      <c r="X962" s="64">
        <f t="shared" si="2"/>
        <v>10.128642411774941</v>
      </c>
      <c r="Y962" s="65">
        <f t="shared" si="3"/>
        <v>94.385798326596344</v>
      </c>
      <c r="Z962" s="62">
        <f>S962*'1º Perfil de consumo'!$N$9/'2º Calculadora de Banda (beta)'!Y962</f>
        <v>7657.2536633018553</v>
      </c>
      <c r="AA962" s="66">
        <f>Z962/'1º Perfil de consumo'!$N$9</f>
        <v>10.128642411774941</v>
      </c>
    </row>
    <row r="963" spans="1:27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62">
        <v>957</v>
      </c>
      <c r="T963" s="63">
        <f>IF('1º Perfil de consumo'!$N$23=0,0,((IF(S963&lt;'1º Perfil de consumo'!$N$23,(-('1º Perfil de consumo'!$N$23/S963)),S963/'1º Perfil de consumo'!$N$23))))</f>
        <v>235.5884076847932</v>
      </c>
      <c r="U963" s="63">
        <f t="shared" si="0"/>
        <v>7.0676522305437954</v>
      </c>
      <c r="V963" s="63">
        <f t="shared" si="1"/>
        <v>8.0676522305437963</v>
      </c>
      <c r="W963" s="63">
        <f>IF(V963&lt;=0,'1º Perfil de consumo'!$N$16/V963,'1º Perfil de consumo'!$N$16*V963)</f>
        <v>10.137922776476993</v>
      </c>
      <c r="X963" s="64">
        <f t="shared" si="2"/>
        <v>10.137922776476993</v>
      </c>
      <c r="Y963" s="65">
        <f t="shared" si="3"/>
        <v>94.398036077028095</v>
      </c>
      <c r="Z963" s="62">
        <f>S963*'1º Perfil de consumo'!$N$9/'2º Calculadora de Banda (beta)'!Y963</f>
        <v>7664.2696190166062</v>
      </c>
      <c r="AA963" s="66">
        <f>Z963/'1º Perfil de consumo'!$N$9</f>
        <v>10.137922776476993</v>
      </c>
    </row>
    <row r="964" spans="1:27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62">
        <v>958</v>
      </c>
      <c r="T964" s="63">
        <f>IF('1º Perfil de consumo'!$N$23=0,0,((IF(S964&lt;'1º Perfil de consumo'!$N$23,(-('1º Perfil de consumo'!$N$23/S964)),S964/'1º Perfil de consumo'!$N$23))))</f>
        <v>235.8345815695213</v>
      </c>
      <c r="U964" s="63">
        <f t="shared" si="0"/>
        <v>7.0750374470856388</v>
      </c>
      <c r="V964" s="63">
        <f t="shared" si="1"/>
        <v>8.0750374470856379</v>
      </c>
      <c r="W964" s="63">
        <f>IF(V964&lt;=0,'1º Perfil de consumo'!$N$16/V964,'1º Perfil de consumo'!$N$16*V964)</f>
        <v>10.147203141179041</v>
      </c>
      <c r="X964" s="64">
        <f t="shared" si="2"/>
        <v>10.147203141179041</v>
      </c>
      <c r="Y964" s="65">
        <f t="shared" si="3"/>
        <v>94.4102514428115</v>
      </c>
      <c r="Z964" s="62">
        <f>S964*'1º Perfil de consumo'!$N$9/'2º Calculadora de Banda (beta)'!Y964</f>
        <v>7671.2855747313552</v>
      </c>
      <c r="AA964" s="66">
        <f>Z964/'1º Perfil de consumo'!$N$9</f>
        <v>10.147203141179041</v>
      </c>
    </row>
    <row r="965" spans="1:27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62">
        <v>959</v>
      </c>
      <c r="T965" s="63">
        <f>IF('1º Perfil de consumo'!$N$23=0,0,((IF(S965&lt;'1º Perfil de consumo'!$N$23,(-('1º Perfil de consumo'!$N$23/S965)),S965/'1º Perfil de consumo'!$N$23))))</f>
        <v>236.08075545424941</v>
      </c>
      <c r="U965" s="63">
        <f t="shared" si="0"/>
        <v>7.0824226636274821</v>
      </c>
      <c r="V965" s="63">
        <f t="shared" si="1"/>
        <v>8.082422663627483</v>
      </c>
      <c r="W965" s="63">
        <f>IF(V965&lt;=0,'1º Perfil de consumo'!$N$16/V965,'1º Perfil de consumo'!$N$16*V965)</f>
        <v>10.156483505881095</v>
      </c>
      <c r="X965" s="64">
        <f t="shared" si="2"/>
        <v>10.156483505881095</v>
      </c>
      <c r="Y965" s="65">
        <f t="shared" si="3"/>
        <v>94.422444485307594</v>
      </c>
      <c r="Z965" s="62">
        <f>S965*'1º Perfil de consumo'!$N$9/'2º Calculadora de Banda (beta)'!Y965</f>
        <v>7678.3015304461087</v>
      </c>
      <c r="AA965" s="66">
        <f>Z965/'1º Perfil de consumo'!$N$9</f>
        <v>10.156483505881097</v>
      </c>
    </row>
    <row r="966" spans="1:27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62">
        <v>960</v>
      </c>
      <c r="T966" s="63">
        <f>IF('1º Perfil de consumo'!$N$23=0,0,((IF(S966&lt;'1º Perfil de consumo'!$N$23,(-('1º Perfil de consumo'!$N$23/S966)),S966/'1º Perfil de consumo'!$N$23))))</f>
        <v>236.32692933897752</v>
      </c>
      <c r="U966" s="63">
        <f t="shared" si="0"/>
        <v>7.0898078801693254</v>
      </c>
      <c r="V966" s="63">
        <f t="shared" si="1"/>
        <v>8.0898078801693245</v>
      </c>
      <c r="W966" s="63">
        <f>IF(V966&lt;=0,'1º Perfil de consumo'!$N$16/V966,'1º Perfil de consumo'!$N$16*V966)</f>
        <v>10.165763870583145</v>
      </c>
      <c r="X966" s="64">
        <f t="shared" si="2"/>
        <v>10.165763870583145</v>
      </c>
      <c r="Y966" s="65">
        <f t="shared" si="3"/>
        <v>94.434615265653505</v>
      </c>
      <c r="Z966" s="62">
        <f>S966*'1º Perfil de consumo'!$N$9/'2º Calculadora de Banda (beta)'!Y966</f>
        <v>7685.3174861608586</v>
      </c>
      <c r="AA966" s="66">
        <f>Z966/'1º Perfil de consumo'!$N$9</f>
        <v>10.165763870583147</v>
      </c>
    </row>
    <row r="967" spans="1:2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62">
        <v>961</v>
      </c>
      <c r="T967" s="63">
        <f>IF('1º Perfil de consumo'!$N$23=0,0,((IF(S967&lt;'1º Perfil de consumo'!$N$23,(-('1º Perfil de consumo'!$N$23/S967)),S967/'1º Perfil de consumo'!$N$23))))</f>
        <v>236.5731032237056</v>
      </c>
      <c r="U967" s="63">
        <f t="shared" si="0"/>
        <v>7.0971930967111678</v>
      </c>
      <c r="V967" s="63">
        <f t="shared" si="1"/>
        <v>8.0971930967111678</v>
      </c>
      <c r="W967" s="63">
        <f>IF(V967&lt;=0,'1º Perfil de consumo'!$N$16/V967,'1º Perfil de consumo'!$N$16*V967)</f>
        <v>10.175044235285197</v>
      </c>
      <c r="X967" s="64">
        <f t="shared" si="2"/>
        <v>10.175044235285197</v>
      </c>
      <c r="Y967" s="65">
        <f t="shared" si="3"/>
        <v>94.446763844763183</v>
      </c>
      <c r="Z967" s="62">
        <f>S967*'1º Perfil de consumo'!$N$9/'2º Calculadora de Banda (beta)'!Y967</f>
        <v>7692.3334418756094</v>
      </c>
      <c r="AA967" s="66">
        <f>Z967/'1º Perfil de consumo'!$N$9</f>
        <v>10.175044235285197</v>
      </c>
    </row>
    <row r="968" spans="1:27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62">
        <v>962</v>
      </c>
      <c r="T968" s="63">
        <f>IF('1º Perfil de consumo'!$N$23=0,0,((IF(S968&lt;'1º Perfil de consumo'!$N$23,(-('1º Perfil de consumo'!$N$23/S968)),S968/'1º Perfil de consumo'!$N$23))))</f>
        <v>236.81927710843371</v>
      </c>
      <c r="U968" s="63">
        <f t="shared" si="0"/>
        <v>7.1045783132530111</v>
      </c>
      <c r="V968" s="63">
        <f t="shared" si="1"/>
        <v>8.1045783132530111</v>
      </c>
      <c r="W968" s="63">
        <f>IF(V968&lt;=0,'1º Perfil de consumo'!$N$16/V968,'1º Perfil de consumo'!$N$16*V968)</f>
        <v>10.184324599987249</v>
      </c>
      <c r="X968" s="64">
        <f t="shared" si="2"/>
        <v>10.184324599987249</v>
      </c>
      <c r="Y968" s="65">
        <f t="shared" si="3"/>
        <v>94.4588902833286</v>
      </c>
      <c r="Z968" s="62">
        <f>S968*'1º Perfil de consumo'!$N$9/'2º Calculadora de Banda (beta)'!Y968</f>
        <v>7699.3493975903602</v>
      </c>
      <c r="AA968" s="66">
        <f>Z968/'1º Perfil de consumo'!$N$9</f>
        <v>10.184324599987249</v>
      </c>
    </row>
    <row r="969" spans="1:27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62">
        <v>963</v>
      </c>
      <c r="T969" s="63">
        <f>IF('1º Perfil de consumo'!$N$23=0,0,((IF(S969&lt;'1º Perfil de consumo'!$N$23,(-('1º Perfil de consumo'!$N$23/S969)),S969/'1º Perfil de consumo'!$N$23))))</f>
        <v>237.06545099316182</v>
      </c>
      <c r="U969" s="63">
        <f t="shared" si="0"/>
        <v>7.1119635297948545</v>
      </c>
      <c r="V969" s="63">
        <f t="shared" si="1"/>
        <v>8.1119635297948545</v>
      </c>
      <c r="W969" s="63">
        <f>IF(V969&lt;=0,'1º Perfil de consumo'!$N$16/V969,'1º Perfil de consumo'!$N$16*V969)</f>
        <v>10.1936049646893</v>
      </c>
      <c r="X969" s="64">
        <f t="shared" si="2"/>
        <v>10.1936049646893</v>
      </c>
      <c r="Y969" s="65">
        <f t="shared" si="3"/>
        <v>94.470994641820724</v>
      </c>
      <c r="Z969" s="62">
        <f>S969*'1º Perfil de consumo'!$N$9/'2º Calculadora de Banda (beta)'!Y969</f>
        <v>7706.3653533051111</v>
      </c>
      <c r="AA969" s="66">
        <f>Z969/'1º Perfil de consumo'!$N$9</f>
        <v>10.1936049646893</v>
      </c>
    </row>
    <row r="970" spans="1:27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62">
        <v>964</v>
      </c>
      <c r="T970" s="63">
        <f>IF('1º Perfil de consumo'!$N$23=0,0,((IF(S970&lt;'1º Perfil de consumo'!$N$23,(-('1º Perfil de consumo'!$N$23/S970)),S970/'1º Perfil de consumo'!$N$23))))</f>
        <v>237.31162487788993</v>
      </c>
      <c r="U970" s="63">
        <f t="shared" si="0"/>
        <v>7.1193487463366978</v>
      </c>
      <c r="V970" s="63">
        <f t="shared" si="1"/>
        <v>8.1193487463366978</v>
      </c>
      <c r="W970" s="63">
        <f>IF(V970&lt;=0,'1º Perfil de consumo'!$N$16/V970,'1º Perfil de consumo'!$N$16*V970)</f>
        <v>10.202885329391352</v>
      </c>
      <c r="X970" s="64">
        <f t="shared" si="2"/>
        <v>10.202885329391352</v>
      </c>
      <c r="Y970" s="65">
        <f t="shared" si="3"/>
        <v>94.48307698049048</v>
      </c>
      <c r="Z970" s="62">
        <f>S970*'1º Perfil de consumo'!$N$9/'2º Calculadora de Banda (beta)'!Y970</f>
        <v>7713.3813090198619</v>
      </c>
      <c r="AA970" s="66">
        <f>Z970/'1º Perfil de consumo'!$N$9</f>
        <v>10.202885329391352</v>
      </c>
    </row>
    <row r="971" spans="1:27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62">
        <v>965</v>
      </c>
      <c r="T971" s="63">
        <f>IF('1º Perfil de consumo'!$N$23=0,0,((IF(S971&lt;'1º Perfil de consumo'!$N$23,(-('1º Perfil de consumo'!$N$23/S971)),S971/'1º Perfil de consumo'!$N$23))))</f>
        <v>237.55779876261801</v>
      </c>
      <c r="U971" s="63">
        <f t="shared" si="0"/>
        <v>7.1267339628785402</v>
      </c>
      <c r="V971" s="63">
        <f t="shared" si="1"/>
        <v>8.1267339628785393</v>
      </c>
      <c r="W971" s="63">
        <f>IF(V971&lt;=0,'1º Perfil de consumo'!$N$16/V971,'1º Perfil de consumo'!$N$16*V971)</f>
        <v>10.212165694093402</v>
      </c>
      <c r="X971" s="64">
        <f t="shared" si="2"/>
        <v>10.212165694093402</v>
      </c>
      <c r="Y971" s="65">
        <f t="shared" si="3"/>
        <v>94.495137359369792</v>
      </c>
      <c r="Z971" s="62">
        <f>S971*'1º Perfil de consumo'!$N$9/'2º Calculadora de Banda (beta)'!Y971</f>
        <v>7720.3972647346118</v>
      </c>
      <c r="AA971" s="66">
        <f>Z971/'1º Perfil de consumo'!$N$9</f>
        <v>10.212165694093402</v>
      </c>
    </row>
    <row r="972" spans="1:27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62">
        <v>966</v>
      </c>
      <c r="T972" s="63">
        <f>IF('1º Perfil de consumo'!$N$23=0,0,((IF(S972&lt;'1º Perfil de consumo'!$N$23,(-('1º Perfil de consumo'!$N$23/S972)),S972/'1º Perfil de consumo'!$N$23))))</f>
        <v>237.80397264734611</v>
      </c>
      <c r="U972" s="63">
        <f t="shared" si="0"/>
        <v>7.1341191794203835</v>
      </c>
      <c r="V972" s="63">
        <f t="shared" si="1"/>
        <v>8.1341191794203844</v>
      </c>
      <c r="W972" s="63">
        <f>IF(V972&lt;=0,'1º Perfil de consumo'!$N$16/V972,'1º Perfil de consumo'!$N$16*V972)</f>
        <v>10.221446058795456</v>
      </c>
      <c r="X972" s="64">
        <f t="shared" si="2"/>
        <v>10.221446058795456</v>
      </c>
      <c r="Y972" s="65">
        <f t="shared" si="3"/>
        <v>94.507175838272545</v>
      </c>
      <c r="Z972" s="62">
        <f>S972*'1º Perfil de consumo'!$N$9/'2º Calculadora de Banda (beta)'!Y972</f>
        <v>7727.4132204493644</v>
      </c>
      <c r="AA972" s="66">
        <f>Z972/'1º Perfil de consumo'!$N$9</f>
        <v>10.221446058795456</v>
      </c>
    </row>
    <row r="973" spans="1:27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62">
        <v>967</v>
      </c>
      <c r="T973" s="63">
        <f>IF('1º Perfil de consumo'!$N$23=0,0,((IF(S973&lt;'1º Perfil de consumo'!$N$23,(-('1º Perfil de consumo'!$N$23/S973)),S973/'1º Perfil de consumo'!$N$23))))</f>
        <v>238.05014653207422</v>
      </c>
      <c r="U973" s="63">
        <f t="shared" si="0"/>
        <v>7.1415043959622269</v>
      </c>
      <c r="V973" s="63">
        <f t="shared" si="1"/>
        <v>8.141504395962226</v>
      </c>
      <c r="W973" s="63">
        <f>IF(V973&lt;=0,'1º Perfil de consumo'!$N$16/V973,'1º Perfil de consumo'!$N$16*V973)</f>
        <v>10.230726423497506</v>
      </c>
      <c r="X973" s="64">
        <f t="shared" si="2"/>
        <v>10.230726423497506</v>
      </c>
      <c r="Y973" s="65">
        <f t="shared" si="3"/>
        <v>94.519192476795652</v>
      </c>
      <c r="Z973" s="62">
        <f>S973*'1º Perfil de consumo'!$N$9/'2º Calculadora de Banda (beta)'!Y973</f>
        <v>7734.4291761641152</v>
      </c>
      <c r="AA973" s="66">
        <f>Z973/'1º Perfil de consumo'!$N$9</f>
        <v>10.230726423497506</v>
      </c>
    </row>
    <row r="974" spans="1:27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62">
        <v>968</v>
      </c>
      <c r="T974" s="63">
        <f>IF('1º Perfil de consumo'!$N$23=0,0,((IF(S974&lt;'1º Perfil de consumo'!$N$23,(-('1º Perfil de consumo'!$N$23/S974)),S974/'1º Perfil de consumo'!$N$23))))</f>
        <v>238.29632041680233</v>
      </c>
      <c r="U974" s="63">
        <f t="shared" si="0"/>
        <v>7.1488896125040693</v>
      </c>
      <c r="V974" s="63">
        <f t="shared" si="1"/>
        <v>8.1488896125040693</v>
      </c>
      <c r="W974" s="63">
        <f>IF(V974&lt;=0,'1º Perfil de consumo'!$N$16/V974,'1º Perfil de consumo'!$N$16*V974)</f>
        <v>10.240006788199556</v>
      </c>
      <c r="X974" s="64">
        <f t="shared" si="2"/>
        <v>10.240006788199556</v>
      </c>
      <c r="Y974" s="65">
        <f t="shared" si="3"/>
        <v>94.531187334319924</v>
      </c>
      <c r="Z974" s="62">
        <f>S974*'1º Perfil de consumo'!$N$9/'2º Calculadora de Banda (beta)'!Y974</f>
        <v>7741.4451318788651</v>
      </c>
      <c r="AA974" s="66">
        <f>Z974/'1º Perfil de consumo'!$N$9</f>
        <v>10.240006788199556</v>
      </c>
    </row>
    <row r="975" spans="1:27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62">
        <v>969</v>
      </c>
      <c r="T975" s="63">
        <f>IF('1º Perfil de consumo'!$N$23=0,0,((IF(S975&lt;'1º Perfil de consumo'!$N$23,(-('1º Perfil de consumo'!$N$23/S975)),S975/'1º Perfil de consumo'!$N$23))))</f>
        <v>238.54249430153041</v>
      </c>
      <c r="U975" s="63">
        <f t="shared" si="0"/>
        <v>7.1562748290459117</v>
      </c>
      <c r="V975" s="63">
        <f t="shared" si="1"/>
        <v>8.1562748290459126</v>
      </c>
      <c r="W975" s="63">
        <f>IF(V975&lt;=0,'1º Perfil de consumo'!$N$16/V975,'1º Perfil de consumo'!$N$16*V975)</f>
        <v>10.249287152901609</v>
      </c>
      <c r="X975" s="64">
        <f t="shared" si="2"/>
        <v>10.249287152901609</v>
      </c>
      <c r="Y975" s="65">
        <f t="shared" si="3"/>
        <v>94.543160470011102</v>
      </c>
      <c r="Z975" s="62">
        <f>S975*'1º Perfil de consumo'!$N$9/'2º Calculadora de Banda (beta)'!Y975</f>
        <v>7748.461087593616</v>
      </c>
      <c r="AA975" s="66">
        <f>Z975/'1º Perfil de consumo'!$N$9</f>
        <v>10.249287152901609</v>
      </c>
    </row>
    <row r="976" spans="1:27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62">
        <v>970</v>
      </c>
      <c r="T976" s="63">
        <f>IF('1º Perfil de consumo'!$N$23=0,0,((IF(S976&lt;'1º Perfil de consumo'!$N$23,(-('1º Perfil de consumo'!$N$23/S976)),S976/'1º Perfil de consumo'!$N$23))))</f>
        <v>238.78866818625852</v>
      </c>
      <c r="U976" s="63">
        <f t="shared" si="0"/>
        <v>7.163660045587755</v>
      </c>
      <c r="V976" s="63">
        <f t="shared" si="1"/>
        <v>8.1636600455877542</v>
      </c>
      <c r="W976" s="63">
        <f>IF(V976&lt;=0,'1º Perfil de consumo'!$N$16/V976,'1º Perfil de consumo'!$N$16*V976)</f>
        <v>10.258567517603659</v>
      </c>
      <c r="X976" s="64">
        <f t="shared" si="2"/>
        <v>10.258567517603659</v>
      </c>
      <c r="Y976" s="65">
        <f t="shared" si="3"/>
        <v>94.555111942820872</v>
      </c>
      <c r="Z976" s="62">
        <f>S976*'1º Perfil de consumo'!$N$9/'2º Calculadora de Banda (beta)'!Y976</f>
        <v>7755.4770433083659</v>
      </c>
      <c r="AA976" s="66">
        <f>Z976/'1º Perfil de consumo'!$N$9</f>
        <v>10.258567517603659</v>
      </c>
    </row>
    <row r="977" spans="1:2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62">
        <v>971</v>
      </c>
      <c r="T977" s="63">
        <f>IF('1º Perfil de consumo'!$N$23=0,0,((IF(S977&lt;'1º Perfil de consumo'!$N$23,(-('1º Perfil de consumo'!$N$23/S977)),S977/'1º Perfil de consumo'!$N$23))))</f>
        <v>239.03484207098663</v>
      </c>
      <c r="U977" s="63">
        <f t="shared" si="0"/>
        <v>7.1710452621295984</v>
      </c>
      <c r="V977" s="63">
        <f t="shared" si="1"/>
        <v>8.1710452621295993</v>
      </c>
      <c r="W977" s="63">
        <f>IF(V977&lt;=0,'1º Perfil de consumo'!$N$16/V977,'1º Perfil de consumo'!$N$16*V977)</f>
        <v>10.267847882305713</v>
      </c>
      <c r="X977" s="64">
        <f t="shared" si="2"/>
        <v>10.267847882305713</v>
      </c>
      <c r="Y977" s="65">
        <f t="shared" si="3"/>
        <v>94.567041811487726</v>
      </c>
      <c r="Z977" s="62">
        <f>S977*'1º Perfil de consumo'!$N$9/'2º Calculadora de Banda (beta)'!Y977</f>
        <v>7762.4929990231185</v>
      </c>
      <c r="AA977" s="66">
        <f>Z977/'1º Perfil de consumo'!$N$9</f>
        <v>10.267847882305713</v>
      </c>
    </row>
    <row r="978" spans="1:27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62">
        <v>972</v>
      </c>
      <c r="T978" s="63">
        <f>IF('1º Perfil de consumo'!$N$23=0,0,((IF(S978&lt;'1º Perfil de consumo'!$N$23,(-('1º Perfil de consumo'!$N$23/S978)),S978/'1º Perfil de consumo'!$N$23))))</f>
        <v>239.28101595571474</v>
      </c>
      <c r="U978" s="63">
        <f t="shared" si="0"/>
        <v>7.1784304786714417</v>
      </c>
      <c r="V978" s="63">
        <f t="shared" si="1"/>
        <v>8.1784304786714408</v>
      </c>
      <c r="W978" s="63">
        <f>IF(V978&lt;=0,'1º Perfil de consumo'!$N$16/V978,'1º Perfil de consumo'!$N$16*V978)</f>
        <v>10.277128247007763</v>
      </c>
      <c r="X978" s="64">
        <f t="shared" si="2"/>
        <v>10.277128247007763</v>
      </c>
      <c r="Y978" s="65">
        <f t="shared" si="3"/>
        <v>94.57895013453809</v>
      </c>
      <c r="Z978" s="62">
        <f>S978*'1º Perfil de consumo'!$N$9/'2º Calculadora de Banda (beta)'!Y978</f>
        <v>7769.5089547378684</v>
      </c>
      <c r="AA978" s="66">
        <f>Z978/'1º Perfil de consumo'!$N$9</f>
        <v>10.277128247007763</v>
      </c>
    </row>
    <row r="979" spans="1:27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62">
        <v>973</v>
      </c>
      <c r="T979" s="63">
        <f>IF('1º Perfil de consumo'!$N$23=0,0,((IF(S979&lt;'1º Perfil de consumo'!$N$23,(-('1º Perfil de consumo'!$N$23/S979)),S979/'1º Perfil de consumo'!$N$23))))</f>
        <v>239.52718984044284</v>
      </c>
      <c r="U979" s="63">
        <f t="shared" si="0"/>
        <v>7.185815695213285</v>
      </c>
      <c r="V979" s="63">
        <f t="shared" si="1"/>
        <v>8.1858156952132859</v>
      </c>
      <c r="W979" s="63">
        <f>IF(V979&lt;=0,'1º Perfil de consumo'!$N$16/V979,'1º Perfil de consumo'!$N$16*V979)</f>
        <v>10.286408611709817</v>
      </c>
      <c r="X979" s="64">
        <f t="shared" si="2"/>
        <v>10.286408611709817</v>
      </c>
      <c r="Y979" s="65">
        <f t="shared" si="3"/>
        <v>94.590836970287043</v>
      </c>
      <c r="Z979" s="62">
        <f>S979*'1º Perfil de consumo'!$N$9/'2º Calculadora de Banda (beta)'!Y979</f>
        <v>7776.524910452622</v>
      </c>
      <c r="AA979" s="66">
        <f>Z979/'1º Perfil de consumo'!$N$9</f>
        <v>10.286408611709817</v>
      </c>
    </row>
    <row r="980" spans="1:27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62">
        <v>974</v>
      </c>
      <c r="T980" s="63">
        <f>IF('1º Perfil de consumo'!$N$23=0,0,((IF(S980&lt;'1º Perfil de consumo'!$N$23,(-('1º Perfil de consumo'!$N$23/S980)),S980/'1º Perfil de consumo'!$N$23))))</f>
        <v>239.77336372517092</v>
      </c>
      <c r="U980" s="63">
        <f t="shared" si="0"/>
        <v>7.1932009117551274</v>
      </c>
      <c r="V980" s="63">
        <f t="shared" si="1"/>
        <v>8.1932009117551274</v>
      </c>
      <c r="W980" s="63">
        <f>IF(V980&lt;=0,'1º Perfil de consumo'!$N$16/V980,'1º Perfil de consumo'!$N$16*V980)</f>
        <v>10.295688976411865</v>
      </c>
      <c r="X980" s="64">
        <f t="shared" si="2"/>
        <v>10.295688976411865</v>
      </c>
      <c r="Y980" s="65">
        <f t="shared" si="3"/>
        <v>94.602702376839602</v>
      </c>
      <c r="Z980" s="62">
        <f>S980*'1º Perfil de consumo'!$N$9/'2º Calculadora de Banda (beta)'!Y980</f>
        <v>7783.54086616737</v>
      </c>
      <c r="AA980" s="66">
        <f>Z980/'1º Perfil de consumo'!$N$9</f>
        <v>10.295688976411865</v>
      </c>
    </row>
    <row r="981" spans="1:27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62">
        <v>975</v>
      </c>
      <c r="T981" s="63">
        <f>IF('1º Perfil de consumo'!$N$23=0,0,((IF(S981&lt;'1º Perfil de consumo'!$N$23,(-('1º Perfil de consumo'!$N$23/S981)),S981/'1º Perfil de consumo'!$N$23))))</f>
        <v>240.01953760989903</v>
      </c>
      <c r="U981" s="63">
        <f t="shared" si="0"/>
        <v>7.2005861282969708</v>
      </c>
      <c r="V981" s="63">
        <f t="shared" si="1"/>
        <v>8.2005861282969708</v>
      </c>
      <c r="W981" s="63">
        <f>IF(V981&lt;=0,'1º Perfil de consumo'!$N$16/V981,'1º Perfil de consumo'!$N$16*V981)</f>
        <v>10.304969341113917</v>
      </c>
      <c r="X981" s="64">
        <f t="shared" si="2"/>
        <v>10.304969341113917</v>
      </c>
      <c r="Y981" s="65">
        <f t="shared" si="3"/>
        <v>94.614546412091244</v>
      </c>
      <c r="Z981" s="62">
        <f>S981*'1º Perfil de consumo'!$N$9/'2º Calculadora de Banda (beta)'!Y981</f>
        <v>7790.5568218821209</v>
      </c>
      <c r="AA981" s="66">
        <f>Z981/'1º Perfil de consumo'!$N$9</f>
        <v>10.304969341113916</v>
      </c>
    </row>
    <row r="982" spans="1:27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62">
        <v>976</v>
      </c>
      <c r="T982" s="63">
        <f>IF('1º Perfil de consumo'!$N$23=0,0,((IF(S982&lt;'1º Perfil de consumo'!$N$23,(-('1º Perfil de consumo'!$N$23/S982)),S982/'1º Perfil de consumo'!$N$23))))</f>
        <v>240.26571149462714</v>
      </c>
      <c r="U982" s="63">
        <f t="shared" si="0"/>
        <v>7.2079713448388141</v>
      </c>
      <c r="V982" s="63">
        <f t="shared" si="1"/>
        <v>8.2079713448388141</v>
      </c>
      <c r="W982" s="63">
        <f>IF(V982&lt;=0,'1º Perfil de consumo'!$N$16/V982,'1º Perfil de consumo'!$N$16*V982)</f>
        <v>10.314249705815969</v>
      </c>
      <c r="X982" s="64">
        <f t="shared" si="2"/>
        <v>10.314249705815969</v>
      </c>
      <c r="Y982" s="65">
        <f t="shared" si="3"/>
        <v>94.626369133729227</v>
      </c>
      <c r="Z982" s="62">
        <f>S982*'1º Perfil de consumo'!$N$9/'2º Calculadora de Banda (beta)'!Y982</f>
        <v>7797.5727775968726</v>
      </c>
      <c r="AA982" s="66">
        <f>Z982/'1º Perfil de consumo'!$N$9</f>
        <v>10.314249705815969</v>
      </c>
    </row>
    <row r="983" spans="1:27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62">
        <v>977</v>
      </c>
      <c r="T983" s="63">
        <f>IF('1º Perfil de consumo'!$N$23=0,0,((IF(S983&lt;'1º Perfil de consumo'!$N$23,(-('1º Perfil de consumo'!$N$23/S983)),S983/'1º Perfil de consumo'!$N$23))))</f>
        <v>240.51188537935525</v>
      </c>
      <c r="U983" s="63">
        <f t="shared" si="0"/>
        <v>7.2153565613806574</v>
      </c>
      <c r="V983" s="63">
        <f t="shared" si="1"/>
        <v>8.2153565613806574</v>
      </c>
      <c r="W983" s="63">
        <f>IF(V983&lt;=0,'1º Perfil de consumo'!$N$16/V983,'1º Perfil de consumo'!$N$16*V983)</f>
        <v>10.323530070518022</v>
      </c>
      <c r="X983" s="64">
        <f t="shared" si="2"/>
        <v>10.323530070518022</v>
      </c>
      <c r="Y983" s="65">
        <f t="shared" si="3"/>
        <v>94.638170599233348</v>
      </c>
      <c r="Z983" s="62">
        <f>S983*'1º Perfil de consumo'!$N$9/'2º Calculadora de Banda (beta)'!Y983</f>
        <v>7804.5887333116243</v>
      </c>
      <c r="AA983" s="66">
        <f>Z983/'1º Perfil de consumo'!$N$9</f>
        <v>10.323530070518022</v>
      </c>
    </row>
    <row r="984" spans="1:27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62">
        <v>978</v>
      </c>
      <c r="T984" s="63">
        <f>IF('1º Perfil de consumo'!$N$23=0,0,((IF(S984&lt;'1º Perfil de consumo'!$N$23,(-('1º Perfil de consumo'!$N$23/S984)),S984/'1º Perfil de consumo'!$N$23))))</f>
        <v>240.75805926408333</v>
      </c>
      <c r="U984" s="63">
        <f t="shared" si="0"/>
        <v>7.2227417779224998</v>
      </c>
      <c r="V984" s="63">
        <f t="shared" si="1"/>
        <v>8.2227417779225007</v>
      </c>
      <c r="W984" s="63">
        <f>IF(V984&lt;=0,'1º Perfil de consumo'!$N$16/V984,'1º Perfil de consumo'!$N$16*V984)</f>
        <v>10.332810435220074</v>
      </c>
      <c r="X984" s="64">
        <f t="shared" si="2"/>
        <v>10.332810435220074</v>
      </c>
      <c r="Y984" s="65">
        <f t="shared" si="3"/>
        <v>94.649950865876889</v>
      </c>
      <c r="Z984" s="62">
        <f>S984*'1º Perfil de consumo'!$N$9/'2º Calculadora de Banda (beta)'!Y984</f>
        <v>7811.604689026376</v>
      </c>
      <c r="AA984" s="66">
        <f>Z984/'1º Perfil de consumo'!$N$9</f>
        <v>10.332810435220074</v>
      </c>
    </row>
    <row r="985" spans="1:27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62">
        <v>979</v>
      </c>
      <c r="T985" s="63">
        <f>IF('1º Perfil de consumo'!$N$23=0,0,((IF(S985&lt;'1º Perfil de consumo'!$N$23,(-('1º Perfil de consumo'!$N$23/S985)),S985/'1º Perfil de consumo'!$N$23))))</f>
        <v>241.00423314881144</v>
      </c>
      <c r="U985" s="63">
        <f t="shared" si="0"/>
        <v>7.2301269944643431</v>
      </c>
      <c r="V985" s="63">
        <f t="shared" si="1"/>
        <v>8.2301269944643423</v>
      </c>
      <c r="W985" s="63">
        <f>IF(V985&lt;=0,'1º Perfil de consumo'!$N$16/V985,'1º Perfil de consumo'!$N$16*V985)</f>
        <v>10.342090799922122</v>
      </c>
      <c r="X985" s="64">
        <f t="shared" si="2"/>
        <v>10.342090799922122</v>
      </c>
      <c r="Y985" s="65">
        <f t="shared" si="3"/>
        <v>94.661709990727601</v>
      </c>
      <c r="Z985" s="62">
        <f>S985*'1º Perfil de consumo'!$N$9/'2º Calculadora de Banda (beta)'!Y985</f>
        <v>7818.620644741125</v>
      </c>
      <c r="AA985" s="66">
        <f>Z985/'1º Perfil de consumo'!$N$9</f>
        <v>10.342090799922124</v>
      </c>
    </row>
    <row r="986" spans="1:27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62">
        <v>980</v>
      </c>
      <c r="T986" s="63">
        <f>IF('1º Perfil de consumo'!$N$23=0,0,((IF(S986&lt;'1º Perfil de consumo'!$N$23,(-('1º Perfil de consumo'!$N$23/S986)),S986/'1º Perfil de consumo'!$N$23))))</f>
        <v>241.25040703353955</v>
      </c>
      <c r="U986" s="63">
        <f t="shared" si="0"/>
        <v>7.2375122110061865</v>
      </c>
      <c r="V986" s="63">
        <f t="shared" si="1"/>
        <v>8.2375122110061874</v>
      </c>
      <c r="W986" s="63">
        <f>IF(V986&lt;=0,'1º Perfil de consumo'!$N$16/V986,'1º Perfil de consumo'!$N$16*V986)</f>
        <v>10.351371164624176</v>
      </c>
      <c r="X986" s="64">
        <f t="shared" si="2"/>
        <v>10.351371164624176</v>
      </c>
      <c r="Y986" s="65">
        <f t="shared" si="3"/>
        <v>94.673448030648458</v>
      </c>
      <c r="Z986" s="62">
        <f>S986*'1º Perfil de consumo'!$N$9/'2º Calculadora de Banda (beta)'!Y986</f>
        <v>7825.6366004558777</v>
      </c>
      <c r="AA986" s="66">
        <f>Z986/'1º Perfil de consumo'!$N$9</f>
        <v>10.351371164624176</v>
      </c>
    </row>
    <row r="987" spans="1:2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62">
        <v>981</v>
      </c>
      <c r="T987" s="63">
        <f>IF('1º Perfil de consumo'!$N$23=0,0,((IF(S987&lt;'1º Perfil de consumo'!$N$23,(-('1º Perfil de consumo'!$N$23/S987)),S987/'1º Perfil de consumo'!$N$23))))</f>
        <v>241.49658091826765</v>
      </c>
      <c r="U987" s="63">
        <f t="shared" si="0"/>
        <v>7.2448974275480289</v>
      </c>
      <c r="V987" s="63">
        <f t="shared" si="1"/>
        <v>8.2448974275480289</v>
      </c>
      <c r="W987" s="63">
        <f>IF(V987&lt;=0,'1º Perfil de consumo'!$N$16/V987,'1º Perfil de consumo'!$N$16*V987)</f>
        <v>10.360651529326226</v>
      </c>
      <c r="X987" s="64">
        <f t="shared" si="2"/>
        <v>10.360651529326226</v>
      </c>
      <c r="Y987" s="65">
        <f t="shared" si="3"/>
        <v>94.685165042298877</v>
      </c>
      <c r="Z987" s="62">
        <f>S987*'1º Perfil de consumo'!$N$9/'2º Calculadora de Banda (beta)'!Y987</f>
        <v>7832.6525561706267</v>
      </c>
      <c r="AA987" s="66">
        <f>Z987/'1º Perfil de consumo'!$N$9</f>
        <v>10.360651529326226</v>
      </c>
    </row>
    <row r="988" spans="1:27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62">
        <v>982</v>
      </c>
      <c r="T988" s="63">
        <f>IF('1º Perfil de consumo'!$N$23=0,0,((IF(S988&lt;'1º Perfil de consumo'!$N$23,(-('1º Perfil de consumo'!$N$23/S988)),S988/'1º Perfil de consumo'!$N$23))))</f>
        <v>241.74275480299573</v>
      </c>
      <c r="U988" s="63">
        <f t="shared" si="0"/>
        <v>7.2522826440898713</v>
      </c>
      <c r="V988" s="63">
        <f t="shared" si="1"/>
        <v>8.2522826440898704</v>
      </c>
      <c r="W988" s="63">
        <f>IF(V988&lt;=0,'1º Perfil de consumo'!$N$16/V988,'1º Perfil de consumo'!$N$16*V988)</f>
        <v>10.369931894028275</v>
      </c>
      <c r="X988" s="64">
        <f t="shared" si="2"/>
        <v>10.369931894028275</v>
      </c>
      <c r="Y988" s="65">
        <f t="shared" si="3"/>
        <v>94.696861082135328</v>
      </c>
      <c r="Z988" s="62">
        <f>S988*'1º Perfil de consumo'!$N$9/'2º Calculadora de Banda (beta)'!Y988</f>
        <v>7839.6685118853757</v>
      </c>
      <c r="AA988" s="66">
        <f>Z988/'1º Perfil de consumo'!$N$9</f>
        <v>10.369931894028275</v>
      </c>
    </row>
    <row r="989" spans="1:27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62">
        <v>983</v>
      </c>
      <c r="T989" s="63">
        <f>IF('1º Perfil de consumo'!$N$23=0,0,((IF(S989&lt;'1º Perfil de consumo'!$N$23,(-('1º Perfil de consumo'!$N$23/S989)),S989/'1º Perfil de consumo'!$N$23))))</f>
        <v>241.98892868772384</v>
      </c>
      <c r="U989" s="63">
        <f t="shared" si="0"/>
        <v>7.2596678606317147</v>
      </c>
      <c r="V989" s="63">
        <f t="shared" si="1"/>
        <v>8.2596678606317155</v>
      </c>
      <c r="W989" s="63">
        <f>IF(V989&lt;=0,'1º Perfil de consumo'!$N$16/V989,'1º Perfil de consumo'!$N$16*V989)</f>
        <v>10.37921225873033</v>
      </c>
      <c r="X989" s="64">
        <f t="shared" si="2"/>
        <v>10.37921225873033</v>
      </c>
      <c r="Y989" s="65">
        <f t="shared" si="3"/>
        <v>94.708536206412305</v>
      </c>
      <c r="Z989" s="62">
        <f>S989*'1º Perfil de consumo'!$N$9/'2º Calculadora de Banda (beta)'!Y989</f>
        <v>7846.6844676001301</v>
      </c>
      <c r="AA989" s="66">
        <f>Z989/'1º Perfil de consumo'!$N$9</f>
        <v>10.37921225873033</v>
      </c>
    </row>
    <row r="990" spans="1:27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62">
        <v>984</v>
      </c>
      <c r="T990" s="63">
        <f>IF('1º Perfil de consumo'!$N$23=0,0,((IF(S990&lt;'1º Perfil de consumo'!$N$23,(-('1º Perfil de consumo'!$N$23/S990)),S990/'1º Perfil de consumo'!$N$23))))</f>
        <v>242.23510257245195</v>
      </c>
      <c r="U990" s="63">
        <f t="shared" si="0"/>
        <v>7.267053077173558</v>
      </c>
      <c r="V990" s="63">
        <f t="shared" si="1"/>
        <v>8.2670530771735571</v>
      </c>
      <c r="W990" s="63">
        <f>IF(V990&lt;=0,'1º Perfil de consumo'!$N$16/V990,'1º Perfil de consumo'!$N$16*V990)</f>
        <v>10.388492623432379</v>
      </c>
      <c r="X990" s="64">
        <f t="shared" si="2"/>
        <v>10.388492623432379</v>
      </c>
      <c r="Y990" s="65">
        <f t="shared" si="3"/>
        <v>94.720190471183528</v>
      </c>
      <c r="Z990" s="62">
        <f>S990*'1º Perfil de consumo'!$N$9/'2º Calculadora de Banda (beta)'!Y990</f>
        <v>7853.7004233148782</v>
      </c>
      <c r="AA990" s="66">
        <f>Z990/'1º Perfil de consumo'!$N$9</f>
        <v>10.388492623432379</v>
      </c>
    </row>
    <row r="991" spans="1:27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62">
        <v>985</v>
      </c>
      <c r="T991" s="63">
        <f>IF('1º Perfil de consumo'!$N$23=0,0,((IF(S991&lt;'1º Perfil de consumo'!$N$23,(-('1º Perfil de consumo'!$N$23/S991)),S991/'1º Perfil de consumo'!$N$23))))</f>
        <v>242.48127645718006</v>
      </c>
      <c r="U991" s="63">
        <f t="shared" si="0"/>
        <v>7.2744382937154013</v>
      </c>
      <c r="V991" s="63">
        <f t="shared" si="1"/>
        <v>8.2744382937154022</v>
      </c>
      <c r="W991" s="63">
        <f>IF(V991&lt;=0,'1º Perfil de consumo'!$N$16/V991,'1º Perfil de consumo'!$N$16*V991)</f>
        <v>10.397772988134433</v>
      </c>
      <c r="X991" s="64">
        <f t="shared" si="2"/>
        <v>10.397772988134433</v>
      </c>
      <c r="Y991" s="65">
        <f t="shared" si="3"/>
        <v>94.731823932302319</v>
      </c>
      <c r="Z991" s="62">
        <f>S991*'1º Perfil de consumo'!$N$9/'2º Calculadora de Banda (beta)'!Y991</f>
        <v>7860.7163790296308</v>
      </c>
      <c r="AA991" s="66">
        <f>Z991/'1º Perfil de consumo'!$N$9</f>
        <v>10.397772988134433</v>
      </c>
    </row>
    <row r="992" spans="1:27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62">
        <v>986</v>
      </c>
      <c r="T992" s="63">
        <f>IF('1º Perfil de consumo'!$N$23=0,0,((IF(S992&lt;'1º Perfil de consumo'!$N$23,(-('1º Perfil de consumo'!$N$23/S992)),S992/'1º Perfil de consumo'!$N$23))))</f>
        <v>242.72745034190814</v>
      </c>
      <c r="U992" s="63">
        <f t="shared" si="0"/>
        <v>7.2818235102572437</v>
      </c>
      <c r="V992" s="63">
        <f t="shared" si="1"/>
        <v>8.2818235102572437</v>
      </c>
      <c r="W992" s="63">
        <f>IF(V992&lt;=0,'1º Perfil de consumo'!$N$16/V992,'1º Perfil de consumo'!$N$16*V992)</f>
        <v>10.407053352836483</v>
      </c>
      <c r="X992" s="64">
        <f t="shared" si="2"/>
        <v>10.407053352836483</v>
      </c>
      <c r="Y992" s="65">
        <f t="shared" si="3"/>
        <v>94.74343664542296</v>
      </c>
      <c r="Z992" s="62">
        <f>S992*'1º Perfil de consumo'!$N$9/'2º Calculadora de Banda (beta)'!Y992</f>
        <v>7867.7323347443817</v>
      </c>
      <c r="AA992" s="66">
        <f>Z992/'1º Perfil de consumo'!$N$9</f>
        <v>10.407053352836483</v>
      </c>
    </row>
    <row r="993" spans="1:27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62">
        <v>987</v>
      </c>
      <c r="T993" s="63">
        <f>IF('1º Perfil de consumo'!$N$23=0,0,((IF(S993&lt;'1º Perfil de consumo'!$N$23,(-('1º Perfil de consumo'!$N$23/S993)),S993/'1º Perfil de consumo'!$N$23))))</f>
        <v>242.97362422663625</v>
      </c>
      <c r="U993" s="63">
        <f t="shared" si="0"/>
        <v>7.289208726799087</v>
      </c>
      <c r="V993" s="63">
        <f t="shared" si="1"/>
        <v>8.289208726799087</v>
      </c>
      <c r="W993" s="63">
        <f>IF(V993&lt;=0,'1º Perfil de consumo'!$N$16/V993,'1º Perfil de consumo'!$N$16*V993)</f>
        <v>10.416333717538535</v>
      </c>
      <c r="X993" s="64">
        <f t="shared" si="2"/>
        <v>10.416333717538535</v>
      </c>
      <c r="Y993" s="65">
        <f t="shared" si="3"/>
        <v>94.755028666001323</v>
      </c>
      <c r="Z993" s="62">
        <f>S993*'1º Perfil de consumo'!$N$9/'2º Calculadora de Banda (beta)'!Y993</f>
        <v>7874.7482904591325</v>
      </c>
      <c r="AA993" s="66">
        <f>Z993/'1º Perfil de consumo'!$N$9</f>
        <v>10.416333717538535</v>
      </c>
    </row>
    <row r="994" spans="1:27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62">
        <v>988</v>
      </c>
      <c r="T994" s="63">
        <f>IF('1º Perfil de consumo'!$N$23=0,0,((IF(S994&lt;'1º Perfil de consumo'!$N$23,(-('1º Perfil de consumo'!$N$23/S994)),S994/'1º Perfil de consumo'!$N$23))))</f>
        <v>243.21979811136436</v>
      </c>
      <c r="U994" s="63">
        <f t="shared" si="0"/>
        <v>7.2965939433409304</v>
      </c>
      <c r="V994" s="63">
        <f t="shared" si="1"/>
        <v>8.2965939433409304</v>
      </c>
      <c r="W994" s="63">
        <f>IF(V994&lt;=0,'1º Perfil de consumo'!$N$16/V994,'1º Perfil de consumo'!$N$16*V994)</f>
        <v>10.425614082240587</v>
      </c>
      <c r="X994" s="64">
        <f t="shared" si="2"/>
        <v>10.425614082240587</v>
      </c>
      <c r="Y994" s="65">
        <f t="shared" si="3"/>
        <v>94.766600049295818</v>
      </c>
      <c r="Z994" s="62">
        <f>S994*'1º Perfil de consumo'!$N$9/'2º Calculadora de Banda (beta)'!Y994</f>
        <v>7881.7642461738842</v>
      </c>
      <c r="AA994" s="66">
        <f>Z994/'1º Perfil de consumo'!$N$9</f>
        <v>10.425614082240587</v>
      </c>
    </row>
    <row r="995" spans="1:27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62">
        <v>989</v>
      </c>
      <c r="T995" s="63">
        <f>IF('1º Perfil de consumo'!$N$23=0,0,((IF(S995&lt;'1º Perfil de consumo'!$N$23,(-('1º Perfil de consumo'!$N$23/S995)),S995/'1º Perfil de consumo'!$N$23))))</f>
        <v>243.46597199609246</v>
      </c>
      <c r="U995" s="63">
        <f t="shared" si="0"/>
        <v>7.3039791598827737</v>
      </c>
      <c r="V995" s="63">
        <f t="shared" si="1"/>
        <v>8.3039791598827737</v>
      </c>
      <c r="W995" s="63">
        <f>IF(V995&lt;=0,'1º Perfil de consumo'!$N$16/V995,'1º Perfil de consumo'!$N$16*V995)</f>
        <v>10.434894446942637</v>
      </c>
      <c r="X995" s="64">
        <f t="shared" si="2"/>
        <v>10.434894446942637</v>
      </c>
      <c r="Y995" s="65">
        <f t="shared" si="3"/>
        <v>94.77815085036832</v>
      </c>
      <c r="Z995" s="62">
        <f>S995*'1º Perfil de consumo'!$N$9/'2º Calculadora de Banda (beta)'!Y995</f>
        <v>7888.7802018886341</v>
      </c>
      <c r="AA995" s="66">
        <f>Z995/'1º Perfil de consumo'!$N$9</f>
        <v>10.434894446942637</v>
      </c>
    </row>
    <row r="996" spans="1:27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62">
        <v>990</v>
      </c>
      <c r="T996" s="63">
        <f>IF('1º Perfil de consumo'!$N$23=0,0,((IF(S996&lt;'1º Perfil de consumo'!$N$23,(-('1º Perfil de consumo'!$N$23/S996)),S996/'1º Perfil de consumo'!$N$23))))</f>
        <v>243.71214588082054</v>
      </c>
      <c r="U996" s="63">
        <f t="shared" si="0"/>
        <v>7.3113643764246161</v>
      </c>
      <c r="V996" s="63">
        <f t="shared" si="1"/>
        <v>8.311364376424617</v>
      </c>
      <c r="W996" s="63">
        <f>IF(V996&lt;=0,'1º Perfil de consumo'!$N$16/V996,'1º Perfil de consumo'!$N$16*V996)</f>
        <v>10.44417481164469</v>
      </c>
      <c r="X996" s="64">
        <f t="shared" si="2"/>
        <v>10.44417481164469</v>
      </c>
      <c r="Y996" s="65">
        <f t="shared" si="3"/>
        <v>94.789681124084936</v>
      </c>
      <c r="Z996" s="62">
        <f>S996*'1º Perfil de consumo'!$N$9/'2º Calculadora de Banda (beta)'!Y996</f>
        <v>7895.7961576033858</v>
      </c>
      <c r="AA996" s="66">
        <f>Z996/'1º Perfil de consumo'!$N$9</f>
        <v>10.44417481164469</v>
      </c>
    </row>
    <row r="997" spans="1:2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62">
        <v>991</v>
      </c>
      <c r="T997" s="63">
        <f>IF('1º Perfil de consumo'!$N$23=0,0,((IF(S997&lt;'1º Perfil de consumo'!$N$23,(-('1º Perfil de consumo'!$N$23/S997)),S997/'1º Perfil de consumo'!$N$23))))</f>
        <v>243.95831976554865</v>
      </c>
      <c r="U997" s="63">
        <f t="shared" si="0"/>
        <v>7.3187495929664594</v>
      </c>
      <c r="V997" s="63">
        <f t="shared" si="1"/>
        <v>8.3187495929664586</v>
      </c>
      <c r="W997" s="63">
        <f>IF(V997&lt;=0,'1º Perfil de consumo'!$N$16/V997,'1º Perfil de consumo'!$N$16*V997)</f>
        <v>10.45345517634674</v>
      </c>
      <c r="X997" s="64">
        <f t="shared" si="2"/>
        <v>10.45345517634674</v>
      </c>
      <c r="Y997" s="65">
        <f t="shared" si="3"/>
        <v>94.801190925117012</v>
      </c>
      <c r="Z997" s="62">
        <f>S997*'1º Perfil de consumo'!$N$9/'2º Calculadora de Banda (beta)'!Y997</f>
        <v>7902.8121133181348</v>
      </c>
      <c r="AA997" s="66">
        <f>Z997/'1º Perfil de consumo'!$N$9</f>
        <v>10.45345517634674</v>
      </c>
    </row>
    <row r="998" spans="1:27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62">
        <v>992</v>
      </c>
      <c r="T998" s="63">
        <f>IF('1º Perfil de consumo'!$N$23=0,0,((IF(S998&lt;'1º Perfil de consumo'!$N$23,(-('1º Perfil de consumo'!$N$23/S998)),S998/'1º Perfil de consumo'!$N$23))))</f>
        <v>244.20449365027676</v>
      </c>
      <c r="U998" s="63">
        <f t="shared" si="0"/>
        <v>7.3261348095083028</v>
      </c>
      <c r="V998" s="63">
        <f t="shared" si="1"/>
        <v>8.3261348095083036</v>
      </c>
      <c r="W998" s="63">
        <f>IF(V998&lt;=0,'1º Perfil de consumo'!$N$16/V998,'1º Perfil de consumo'!$N$16*V998)</f>
        <v>10.462735541048794</v>
      </c>
      <c r="X998" s="64">
        <f t="shared" si="2"/>
        <v>10.462735541048794</v>
      </c>
      <c r="Y998" s="65">
        <f t="shared" si="3"/>
        <v>94.812680307941818</v>
      </c>
      <c r="Z998" s="62">
        <f>S998*'1º Perfil de consumo'!$N$9/'2º Calculadora de Banda (beta)'!Y998</f>
        <v>7909.8280690328884</v>
      </c>
      <c r="AA998" s="66">
        <f>Z998/'1º Perfil de consumo'!$N$9</f>
        <v>10.462735541048794</v>
      </c>
    </row>
    <row r="999" spans="1:27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62">
        <v>993</v>
      </c>
      <c r="T999" s="63">
        <f>IF('1º Perfil de consumo'!$N$23=0,0,((IF(S999&lt;'1º Perfil de consumo'!$N$23,(-('1º Perfil de consumo'!$N$23/S999)),S999/'1º Perfil de consumo'!$N$23))))</f>
        <v>244.45066753500487</v>
      </c>
      <c r="U999" s="63">
        <f t="shared" si="0"/>
        <v>7.3335200260501461</v>
      </c>
      <c r="V999" s="63">
        <f t="shared" si="1"/>
        <v>8.3335200260501452</v>
      </c>
      <c r="W999" s="63">
        <f>IF(V999&lt;=0,'1º Perfil de consumo'!$N$16/V999,'1º Perfil de consumo'!$N$16*V999)</f>
        <v>10.472015905750842</v>
      </c>
      <c r="X999" s="64">
        <f t="shared" si="2"/>
        <v>10.472015905750842</v>
      </c>
      <c r="Y999" s="65">
        <f t="shared" si="3"/>
        <v>94.824149326843681</v>
      </c>
      <c r="Z999" s="62">
        <f>S999*'1º Perfil de consumo'!$N$9/'2º Calculadora de Banda (beta)'!Y999</f>
        <v>7916.8440247476365</v>
      </c>
      <c r="AA999" s="66">
        <f>Z999/'1º Perfil de consumo'!$N$9</f>
        <v>10.472015905750842</v>
      </c>
    </row>
    <row r="1000" spans="1:27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62">
        <v>994</v>
      </c>
      <c r="T1000" s="63">
        <f>IF('1º Perfil de consumo'!$N$23=0,0,((IF(S1000&lt;'1º Perfil de consumo'!$N$23,(-('1º Perfil de consumo'!$N$23/S1000)),S1000/'1º Perfil de consumo'!$N$23))))</f>
        <v>244.69684141973298</v>
      </c>
      <c r="U1000" s="63">
        <f t="shared" si="0"/>
        <v>7.3409052425919894</v>
      </c>
      <c r="V1000" s="63">
        <f t="shared" si="1"/>
        <v>8.3409052425919903</v>
      </c>
      <c r="W1000" s="63">
        <f>IF(V1000&lt;=0,'1º Perfil de consumo'!$N$16/V1000,'1º Perfil de consumo'!$N$16*V1000)</f>
        <v>10.481296270452898</v>
      </c>
      <c r="X1000" s="64">
        <f t="shared" si="2"/>
        <v>10.481296270452898</v>
      </c>
      <c r="Y1000" s="65">
        <f t="shared" si="3"/>
        <v>94.83559803591443</v>
      </c>
      <c r="Z1000" s="62">
        <f>S1000*'1º Perfil de consumo'!$N$9/'2º Calculadora de Banda (beta)'!Y1000</f>
        <v>7923.85998046239</v>
      </c>
      <c r="AA1000" s="66">
        <f>Z1000/'1º Perfil de consumo'!$N$9</f>
        <v>10.481296270452896</v>
      </c>
    </row>
    <row r="1001" spans="1:27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62">
        <v>995</v>
      </c>
      <c r="T1001" s="63">
        <f>IF('1º Perfil de consumo'!$N$23=0,0,((IF(S1001&lt;'1º Perfil de consumo'!$N$23,(-('1º Perfil de consumo'!$N$23/S1001)),S1001/'1º Perfil de consumo'!$N$23))))</f>
        <v>244.94301530446106</v>
      </c>
      <c r="U1001" s="63">
        <f t="shared" si="0"/>
        <v>7.3482904591338318</v>
      </c>
      <c r="V1001" s="63">
        <f t="shared" si="1"/>
        <v>8.3482904591338318</v>
      </c>
      <c r="W1001" s="63">
        <f>IF(V1001&lt;=0,'1º Perfil de consumo'!$N$16/V1001,'1º Perfil de consumo'!$N$16*V1001)</f>
        <v>10.490576635154946</v>
      </c>
      <c r="X1001" s="64">
        <f t="shared" si="2"/>
        <v>10.490576635154946</v>
      </c>
      <c r="Y1001" s="65">
        <f t="shared" si="3"/>
        <v>94.847026489054741</v>
      </c>
      <c r="Z1001" s="62">
        <f>S1001*'1º Perfil de consumo'!$N$9/'2º Calculadora de Banda (beta)'!Y1001</f>
        <v>7930.8759361771399</v>
      </c>
      <c r="AA1001" s="66">
        <f>Z1001/'1º Perfil de consumo'!$N$9</f>
        <v>10.490576635154946</v>
      </c>
    </row>
    <row r="1002" spans="1:27" ht="15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62">
        <v>996</v>
      </c>
      <c r="T1002" s="63">
        <f>IF('1º Perfil de consumo'!$N$23=0,0,((IF(S1002&lt;'1º Perfil de consumo'!$N$23,(-('1º Perfil de consumo'!$N$23/S1002)),S1002/'1º Perfil de consumo'!$N$23))))</f>
        <v>245.18918918918916</v>
      </c>
      <c r="U1002" s="63">
        <f t="shared" si="0"/>
        <v>7.3556756756756743</v>
      </c>
      <c r="V1002" s="63">
        <f t="shared" si="1"/>
        <v>8.3556756756756734</v>
      </c>
      <c r="W1002" s="63">
        <f>IF(V1002&lt;=0,'1º Perfil de consumo'!$N$16/V1002,'1º Perfil de consumo'!$N$16*V1002)</f>
        <v>10.499856999856997</v>
      </c>
      <c r="X1002" s="64">
        <f t="shared" si="2"/>
        <v>10.499856999856997</v>
      </c>
      <c r="Y1002" s="65">
        <f t="shared" si="3"/>
        <v>94.858434739974555</v>
      </c>
      <c r="Z1002" s="62">
        <f>S1002*'1º Perfil de consumo'!$N$9/'2º Calculadora de Banda (beta)'!Y1002</f>
        <v>7937.8918918918898</v>
      </c>
      <c r="AA1002" s="66">
        <f>Z1002/'1º Perfil de consumo'!$N$9</f>
        <v>10.499856999856997</v>
      </c>
    </row>
    <row r="1003" spans="1:27" ht="15.7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62">
        <v>997</v>
      </c>
      <c r="T1003" s="63">
        <f>IF('1º Perfil de consumo'!$N$23=0,0,((IF(S1003&lt;'1º Perfil de consumo'!$N$23,(-('1º Perfil de consumo'!$N$23/S1003)),S1003/'1º Perfil de consumo'!$N$23))))</f>
        <v>245.43536307391727</v>
      </c>
      <c r="U1003" s="63">
        <f t="shared" si="0"/>
        <v>7.3630608922175176</v>
      </c>
      <c r="V1003" s="63">
        <f t="shared" si="1"/>
        <v>8.3630608922175185</v>
      </c>
      <c r="W1003" s="63">
        <f>IF(V1003&lt;=0,'1º Perfil de consumo'!$N$16/V1003,'1º Perfil de consumo'!$N$16*V1003)</f>
        <v>10.50913736455905</v>
      </c>
      <c r="X1003" s="64">
        <f t="shared" si="2"/>
        <v>10.50913736455905</v>
      </c>
      <c r="Y1003" s="65">
        <f t="shared" si="3"/>
        <v>94.869822842194125</v>
      </c>
      <c r="Z1003" s="62">
        <f>S1003*'1º Perfil de consumo'!$N$9/'2º Calculadora de Banda (beta)'!Y1003</f>
        <v>7944.9078476066425</v>
      </c>
      <c r="AA1003" s="66">
        <f>Z1003/'1º Perfil de consumo'!$N$9</f>
        <v>10.50913736455905</v>
      </c>
    </row>
    <row r="1004" spans="1:27" ht="15.7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62">
        <v>998</v>
      </c>
      <c r="T1004" s="63">
        <f>IF('1º Perfil de consumo'!$N$23=0,0,((IF(S1004&lt;'1º Perfil de consumo'!$N$23,(-('1º Perfil de consumo'!$N$23/S1004)),S1004/'1º Perfil de consumo'!$N$23))))</f>
        <v>245.68153695864538</v>
      </c>
      <c r="U1004" s="63">
        <f t="shared" si="0"/>
        <v>7.3704461087593609</v>
      </c>
      <c r="V1004" s="63">
        <f t="shared" si="1"/>
        <v>8.37044610875936</v>
      </c>
      <c r="W1004" s="63">
        <f>IF(V1004&lt;=0,'1º Perfil de consumo'!$N$16/V1004,'1º Perfil de consumo'!$N$16*V1004)</f>
        <v>10.518417729261099</v>
      </c>
      <c r="X1004" s="64">
        <f t="shared" si="2"/>
        <v>10.518417729261099</v>
      </c>
      <c r="Y1004" s="65">
        <f t="shared" si="3"/>
        <v>94.881190849044913</v>
      </c>
      <c r="Z1004" s="62">
        <f>S1004*'1º Perfil de consumo'!$N$9/'2º Calculadora de Banda (beta)'!Y1004</f>
        <v>7951.9238033213915</v>
      </c>
      <c r="AA1004" s="66">
        <f>Z1004/'1º Perfil de consumo'!$N$9</f>
        <v>10.518417729261099</v>
      </c>
    </row>
    <row r="1005" spans="1:27" ht="15.75" customHeight="1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62">
        <v>999</v>
      </c>
      <c r="T1005" s="63">
        <f>IF('1º Perfil de consumo'!$N$23=0,0,((IF(S1005&lt;'1º Perfil de consumo'!$N$23,(-('1º Perfil de consumo'!$N$23/S1005)),S1005/'1º Perfil de consumo'!$N$23))))</f>
        <v>245.92771084337346</v>
      </c>
      <c r="U1005" s="63">
        <f t="shared" si="0"/>
        <v>7.3778313253012033</v>
      </c>
      <c r="V1005" s="63">
        <f t="shared" si="1"/>
        <v>8.3778313253012033</v>
      </c>
      <c r="W1005" s="63">
        <f>IF(V1005&lt;=0,'1º Perfil de consumo'!$N$16/V1005,'1º Perfil de consumo'!$N$16*V1005)</f>
        <v>10.527698093963151</v>
      </c>
      <c r="X1005" s="64">
        <f t="shared" si="2"/>
        <v>10.527698093963151</v>
      </c>
      <c r="Y1005" s="65">
        <f t="shared" si="3"/>
        <v>94.892538813670186</v>
      </c>
      <c r="Z1005" s="62">
        <f>S1005*'1º Perfil de consumo'!$N$9/'2º Calculadora de Banda (beta)'!Y1005</f>
        <v>7958.9397590361423</v>
      </c>
      <c r="AA1005" s="66">
        <f>Z1005/'1º Perfil de consumo'!$N$9</f>
        <v>10.527698093963151</v>
      </c>
    </row>
    <row r="1006" spans="1:27" ht="15.75" customHeight="1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62">
        <v>1000</v>
      </c>
      <c r="T1006" s="63">
        <f>IF('1º Perfil de consumo'!$N$23=0,0,((IF(S1006&lt;'1º Perfil de consumo'!$N$23,(-('1º Perfil de consumo'!$N$23/S1006)),S1006/'1º Perfil de consumo'!$N$23))))</f>
        <v>246.17388472810157</v>
      </c>
      <c r="U1006" s="63">
        <f t="shared" si="0"/>
        <v>7.3852165418430467</v>
      </c>
      <c r="V1006" s="63">
        <f t="shared" si="1"/>
        <v>8.3852165418430467</v>
      </c>
      <c r="W1006" s="63">
        <f>IF(V1006&lt;=0,'1º Perfil de consumo'!$N$16/V1006,'1º Perfil de consumo'!$N$16*V1006)</f>
        <v>10.536978458665203</v>
      </c>
      <c r="X1006" s="64">
        <f t="shared" si="2"/>
        <v>10.536978458665203</v>
      </c>
      <c r="Y1006" s="65">
        <f t="shared" si="3"/>
        <v>94.903866789026097</v>
      </c>
      <c r="Z1006" s="62">
        <f>S1006*'1º Perfil de consumo'!$N$9/'2º Calculadora de Banda (beta)'!Y1006</f>
        <v>7965.955714750894</v>
      </c>
      <c r="AA1006" s="66">
        <f>Z1006/'1º Perfil de consumo'!$N$9</f>
        <v>10.536978458665203</v>
      </c>
    </row>
  </sheetData>
  <mergeCells count="6">
    <mergeCell ref="B11:D11"/>
    <mergeCell ref="B5:D5"/>
    <mergeCell ref="C6:D6"/>
    <mergeCell ref="C7:D7"/>
    <mergeCell ref="C8:D8"/>
    <mergeCell ref="C9:D9"/>
  </mergeCells>
  <hyperlinks>
    <hyperlink ref="D36" r:id="rId1" xr:uid="{00000000-0004-0000-0100-000000000000}"/>
  </hyperlinks>
  <pageMargins left="0.511811024" right="0.511811024" top="0.78740157499999996" bottom="0.78740157499999996" header="0" footer="0"/>
  <pageSetup paperSize="9"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topLeftCell="A4" workbookViewId="0">
      <selection activeCell="M15" sqref="M15"/>
    </sheetView>
  </sheetViews>
  <sheetFormatPr defaultColWidth="14.44140625" defaultRowHeight="15" customHeight="1"/>
  <cols>
    <col min="1" max="1" width="4.109375" customWidth="1"/>
    <col min="2" max="3" width="24" customWidth="1"/>
    <col min="4" max="4" width="23" customWidth="1"/>
    <col min="5" max="5" width="21.44140625" customWidth="1"/>
    <col min="6" max="6" width="2.6640625" customWidth="1"/>
    <col min="7" max="7" width="25.33203125" customWidth="1"/>
    <col min="8" max="8" width="1.44140625" customWidth="1"/>
    <col min="9" max="9" width="25.33203125" customWidth="1"/>
    <col min="10" max="10" width="1.33203125" customWidth="1"/>
    <col min="11" max="11" width="33.33203125" customWidth="1"/>
    <col min="12" max="12" width="2.5546875" customWidth="1"/>
    <col min="13" max="13" width="25.33203125" customWidth="1"/>
    <col min="14" max="14" width="0.6640625" customWidth="1"/>
    <col min="15" max="15" width="15" customWidth="1"/>
    <col min="16" max="24" width="9.109375" customWidth="1"/>
    <col min="25" max="26" width="8.6640625" customWidth="1"/>
  </cols>
  <sheetData>
    <row r="1" spans="1:26" ht="16.5" customHeight="1">
      <c r="A1" s="1"/>
      <c r="B1" s="2"/>
      <c r="C1" s="2"/>
      <c r="D1" s="3"/>
      <c r="E1" s="4"/>
      <c r="F1" s="77"/>
      <c r="G1" s="3"/>
      <c r="H1" s="3"/>
      <c r="I1" s="3"/>
      <c r="J1" s="3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6"/>
      <c r="Z1" s="6"/>
    </row>
    <row r="2" spans="1:26" ht="37.5" customHeight="1">
      <c r="A2" s="7"/>
      <c r="B2" s="3"/>
      <c r="C2" s="3"/>
      <c r="D2" s="3"/>
      <c r="E2" s="4"/>
      <c r="F2" s="78"/>
      <c r="G2" s="9"/>
      <c r="H2" s="3"/>
      <c r="I2" s="9"/>
      <c r="J2" s="3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6"/>
      <c r="Z2" s="6"/>
    </row>
    <row r="3" spans="1:26" ht="20.25" customHeight="1">
      <c r="A3" s="70"/>
      <c r="B3" s="198" t="s">
        <v>0</v>
      </c>
      <c r="C3" s="199"/>
      <c r="D3" s="199"/>
      <c r="E3" s="199"/>
      <c r="F3" s="199"/>
      <c r="G3" s="199"/>
      <c r="H3" s="199"/>
      <c r="I3" s="199"/>
      <c r="J3" s="199"/>
      <c r="K3" s="20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6"/>
      <c r="Z3" s="6"/>
    </row>
    <row r="4" spans="1:26" ht="16.5" customHeight="1">
      <c r="A4" s="70"/>
      <c r="B4" s="70"/>
      <c r="C4" s="70"/>
      <c r="D4" s="70"/>
      <c r="E4" s="70"/>
      <c r="F4" s="63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6"/>
      <c r="Z4" s="6"/>
    </row>
    <row r="5" spans="1:26" ht="16.5" customHeight="1">
      <c r="A5" s="70"/>
      <c r="B5" s="226" t="s">
        <v>159</v>
      </c>
      <c r="C5" s="227"/>
      <c r="D5" s="227"/>
      <c r="E5" s="228"/>
      <c r="F5" s="63"/>
      <c r="G5" s="195" t="s">
        <v>160</v>
      </c>
      <c r="H5" s="79"/>
      <c r="I5" s="195" t="s">
        <v>161</v>
      </c>
      <c r="J5" s="79"/>
      <c r="K5" s="211" t="s">
        <v>162</v>
      </c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6"/>
      <c r="Z5" s="6"/>
    </row>
    <row r="6" spans="1:26" ht="16.5" customHeight="1">
      <c r="A6" s="70"/>
      <c r="B6" s="218" t="s">
        <v>163</v>
      </c>
      <c r="C6" s="199"/>
      <c r="D6" s="199"/>
      <c r="E6" s="219"/>
      <c r="F6" s="63"/>
      <c r="G6" s="197"/>
      <c r="H6" s="70"/>
      <c r="I6" s="197"/>
      <c r="J6" s="70"/>
      <c r="K6" s="213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6"/>
      <c r="Z6" s="6"/>
    </row>
    <row r="7" spans="1:26" ht="31.5" customHeight="1">
      <c r="A7" s="70"/>
      <c r="B7" s="217" t="s">
        <v>164</v>
      </c>
      <c r="C7" s="200"/>
      <c r="D7" s="80">
        <v>68000</v>
      </c>
      <c r="E7" s="81"/>
      <c r="F7" s="63"/>
      <c r="G7" s="82">
        <f>D7</f>
        <v>68000</v>
      </c>
      <c r="H7" s="70"/>
      <c r="I7" s="83">
        <f>D7-D8</f>
        <v>16200</v>
      </c>
      <c r="J7" s="70"/>
      <c r="K7" s="82">
        <f>I7+D12</f>
        <v>33200</v>
      </c>
      <c r="L7" s="70"/>
      <c r="M7" s="84" t="s">
        <v>165</v>
      </c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6"/>
      <c r="Z7" s="6"/>
    </row>
    <row r="8" spans="1:26" ht="16.5" customHeight="1">
      <c r="A8" s="70"/>
      <c r="B8" s="217" t="s">
        <v>166</v>
      </c>
      <c r="C8" s="200"/>
      <c r="D8" s="80">
        <v>51800</v>
      </c>
      <c r="E8" s="85">
        <f>D8/$D$7</f>
        <v>0.7617647058823529</v>
      </c>
      <c r="F8" s="63"/>
      <c r="G8" s="86">
        <f>G7/'1º Perfil de consumo'!N9</f>
        <v>89.94708994708995</v>
      </c>
      <c r="H8" s="70"/>
      <c r="I8" s="87">
        <f>I7/'1º Perfil de consumo'!N9</f>
        <v>21.428571428571427</v>
      </c>
      <c r="J8" s="70"/>
      <c r="K8" s="88">
        <f>K7/'1º Perfil de consumo'!N9</f>
        <v>43.915343915343918</v>
      </c>
      <c r="L8" s="70"/>
      <c r="M8" s="89" t="s">
        <v>167</v>
      </c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6"/>
      <c r="Z8" s="6"/>
    </row>
    <row r="9" spans="1:26" ht="16.5" customHeight="1">
      <c r="A9" s="70"/>
      <c r="B9" s="90" t="s">
        <v>168</v>
      </c>
      <c r="C9" s="91"/>
      <c r="D9" s="92">
        <f>D7-D8</f>
        <v>16200</v>
      </c>
      <c r="E9" s="85">
        <f>D9/D7</f>
        <v>0.23823529411764705</v>
      </c>
      <c r="F9" s="63"/>
      <c r="G9" s="3"/>
      <c r="H9" s="93"/>
      <c r="I9" s="3"/>
      <c r="J9" s="93"/>
      <c r="K9" s="3"/>
      <c r="L9" s="3"/>
      <c r="M9" s="3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6"/>
      <c r="Z9" s="6"/>
    </row>
    <row r="10" spans="1:26" ht="16.5" customHeight="1">
      <c r="A10" s="70"/>
      <c r="B10" s="218" t="s">
        <v>169</v>
      </c>
      <c r="C10" s="199"/>
      <c r="D10" s="199"/>
      <c r="E10" s="219"/>
      <c r="F10" s="63"/>
      <c r="G10" s="211" t="s">
        <v>170</v>
      </c>
      <c r="H10" s="70"/>
      <c r="I10" s="211" t="s">
        <v>171</v>
      </c>
      <c r="J10" s="70"/>
      <c r="K10" s="211" t="s">
        <v>172</v>
      </c>
      <c r="L10" s="70"/>
      <c r="M10" s="211" t="s">
        <v>173</v>
      </c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6"/>
      <c r="Z10" s="6"/>
    </row>
    <row r="11" spans="1:26" ht="18.75" customHeight="1">
      <c r="A11" s="70"/>
      <c r="B11" s="217" t="s">
        <v>171</v>
      </c>
      <c r="C11" s="200"/>
      <c r="D11" s="80">
        <v>3000</v>
      </c>
      <c r="E11" s="85">
        <f t="shared" ref="E11:E12" si="0">D11/$D$7</f>
        <v>4.4117647058823532E-2</v>
      </c>
      <c r="F11" s="63"/>
      <c r="G11" s="212"/>
      <c r="H11" s="70"/>
      <c r="I11" s="212"/>
      <c r="J11" s="3"/>
      <c r="K11" s="212"/>
      <c r="L11" s="70"/>
      <c r="M11" s="212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"/>
      <c r="Z11" s="6"/>
    </row>
    <row r="12" spans="1:26" ht="16.5" customHeight="1">
      <c r="A12" s="70"/>
      <c r="B12" s="217" t="s">
        <v>174</v>
      </c>
      <c r="C12" s="200"/>
      <c r="D12" s="80">
        <v>17000</v>
      </c>
      <c r="E12" s="85">
        <f t="shared" si="0"/>
        <v>0.25</v>
      </c>
      <c r="F12" s="63"/>
      <c r="G12" s="213"/>
      <c r="H12" s="70"/>
      <c r="I12" s="213"/>
      <c r="J12" s="70"/>
      <c r="K12" s="213"/>
      <c r="L12" s="70"/>
      <c r="M12" s="213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6"/>
      <c r="Z12" s="6"/>
    </row>
    <row r="13" spans="1:26" ht="16.5" customHeight="1">
      <c r="A13" s="70"/>
      <c r="B13" s="94"/>
      <c r="C13" s="95"/>
      <c r="D13" s="95"/>
      <c r="E13" s="81"/>
      <c r="F13" s="63"/>
      <c r="G13" s="96">
        <f>G14/D7</f>
        <v>0.22058823529411764</v>
      </c>
      <c r="H13" s="70"/>
      <c r="I13" s="96">
        <f>I14/D7</f>
        <v>4.4117647058823532E-2</v>
      </c>
      <c r="J13" s="70"/>
      <c r="K13" s="96">
        <f>K14/D7</f>
        <v>0.25</v>
      </c>
      <c r="L13" s="70"/>
      <c r="M13" s="96">
        <f>M14/D7</f>
        <v>0.24705882352941178</v>
      </c>
      <c r="N13" s="70"/>
      <c r="O13" s="3"/>
      <c r="P13" s="70"/>
      <c r="Q13" s="70"/>
      <c r="R13" s="70"/>
      <c r="S13" s="70"/>
      <c r="T13" s="70"/>
      <c r="U13" s="70"/>
      <c r="V13" s="70"/>
      <c r="W13" s="70"/>
      <c r="X13" s="70"/>
      <c r="Y13" s="6"/>
      <c r="Z13" s="6"/>
    </row>
    <row r="14" spans="1:26" ht="16.5" customHeight="1">
      <c r="A14" s="70"/>
      <c r="B14" s="220" t="s">
        <v>175</v>
      </c>
      <c r="C14" s="221"/>
      <c r="D14" s="221"/>
      <c r="E14" s="222"/>
      <c r="F14" s="63"/>
      <c r="G14" s="82">
        <f>E31+E22</f>
        <v>15000</v>
      </c>
      <c r="H14" s="70"/>
      <c r="I14" s="82">
        <f>D11</f>
        <v>3000</v>
      </c>
      <c r="J14" s="70"/>
      <c r="K14" s="82">
        <f>D12</f>
        <v>17000</v>
      </c>
      <c r="L14" s="70"/>
      <c r="M14" s="82">
        <f>D33</f>
        <v>16800</v>
      </c>
      <c r="N14" s="70"/>
      <c r="O14" s="84" t="s">
        <v>165</v>
      </c>
      <c r="P14" s="70"/>
      <c r="Q14" s="70"/>
      <c r="R14" s="70"/>
      <c r="S14" s="70"/>
      <c r="T14" s="70"/>
      <c r="U14" s="70"/>
      <c r="V14" s="70"/>
      <c r="W14" s="70"/>
      <c r="X14" s="70"/>
      <c r="Y14" s="6"/>
      <c r="Z14" s="6"/>
    </row>
    <row r="15" spans="1:26" ht="16.5" customHeight="1">
      <c r="A15" s="70"/>
      <c r="B15" s="223" t="s">
        <v>176</v>
      </c>
      <c r="C15" s="224"/>
      <c r="D15" s="224"/>
      <c r="E15" s="225"/>
      <c r="F15" s="63"/>
      <c r="G15" s="88">
        <f>G14/'1º Perfil de consumo'!N9</f>
        <v>19.841269841269842</v>
      </c>
      <c r="H15" s="70"/>
      <c r="I15" s="88">
        <f>I14/'1º Perfil de consumo'!N9</f>
        <v>3.9682539682539684</v>
      </c>
      <c r="J15" s="70"/>
      <c r="K15" s="88">
        <f>K14/'1º Perfil de consumo'!N9</f>
        <v>22.486772486772487</v>
      </c>
      <c r="L15" s="70"/>
      <c r="M15" s="88">
        <f>IF('1º Perfil de consumo'!N9=0,0,M14/'1º Perfil de consumo'!N9)</f>
        <v>22.222222222222221</v>
      </c>
      <c r="N15" s="70"/>
      <c r="O15" s="89" t="s">
        <v>167</v>
      </c>
      <c r="P15" s="70"/>
      <c r="Q15" s="70"/>
      <c r="R15" s="70"/>
      <c r="S15" s="70"/>
      <c r="T15" s="70"/>
      <c r="U15" s="70"/>
      <c r="V15" s="70"/>
      <c r="W15" s="70"/>
      <c r="X15" s="70"/>
      <c r="Y15" s="6"/>
      <c r="Z15" s="6"/>
    </row>
    <row r="16" spans="1:26" ht="16.5" customHeight="1">
      <c r="A16" s="70"/>
      <c r="B16" s="97" t="s">
        <v>177</v>
      </c>
      <c r="C16" s="97" t="s">
        <v>178</v>
      </c>
      <c r="D16" s="97" t="s">
        <v>179</v>
      </c>
      <c r="E16" s="97" t="s">
        <v>165</v>
      </c>
      <c r="F16" s="63"/>
      <c r="G16" s="3"/>
      <c r="H16" s="3"/>
      <c r="I16" s="3"/>
      <c r="J16" s="3"/>
      <c r="K16" s="3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6"/>
      <c r="Z16" s="6"/>
    </row>
    <row r="17" spans="1:26" ht="16.5" customHeight="1">
      <c r="A17" s="70"/>
      <c r="B17" s="98" t="s">
        <v>180</v>
      </c>
      <c r="C17" s="99">
        <v>500</v>
      </c>
      <c r="D17" s="100">
        <v>22</v>
      </c>
      <c r="E17" s="101">
        <f t="shared" ref="E17:E21" si="1">D17*C17</f>
        <v>11000</v>
      </c>
      <c r="F17" s="63"/>
      <c r="G17" s="208"/>
      <c r="H17" s="70"/>
      <c r="I17" s="208"/>
      <c r="J17" s="70"/>
      <c r="K17" s="211" t="s">
        <v>181</v>
      </c>
      <c r="L17" s="3"/>
      <c r="M17" s="211" t="s">
        <v>182</v>
      </c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6"/>
      <c r="Z17" s="6"/>
    </row>
    <row r="18" spans="1:26" ht="16.5" customHeight="1">
      <c r="A18" s="70"/>
      <c r="B18" s="98"/>
      <c r="C18" s="99"/>
      <c r="D18" s="100"/>
      <c r="E18" s="101">
        <f t="shared" si="1"/>
        <v>0</v>
      </c>
      <c r="F18" s="63"/>
      <c r="G18" s="209"/>
      <c r="H18" s="70"/>
      <c r="I18" s="209"/>
      <c r="J18" s="70"/>
      <c r="K18" s="212"/>
      <c r="L18" s="3"/>
      <c r="M18" s="212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6"/>
      <c r="Z18" s="6"/>
    </row>
    <row r="19" spans="1:26" ht="16.5" customHeight="1">
      <c r="A19" s="70"/>
      <c r="B19" s="98"/>
      <c r="C19" s="99"/>
      <c r="D19" s="100"/>
      <c r="E19" s="101">
        <f t="shared" si="1"/>
        <v>0</v>
      </c>
      <c r="F19" s="63"/>
      <c r="G19" s="210"/>
      <c r="H19" s="70"/>
      <c r="I19" s="210"/>
      <c r="J19" s="70"/>
      <c r="K19" s="213"/>
      <c r="L19" s="3"/>
      <c r="M19" s="213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6"/>
      <c r="Z19" s="6"/>
    </row>
    <row r="20" spans="1:26" ht="16.5" customHeight="1">
      <c r="A20" s="70"/>
      <c r="B20" s="98"/>
      <c r="C20" s="99"/>
      <c r="D20" s="100"/>
      <c r="E20" s="101">
        <f t="shared" si="1"/>
        <v>0</v>
      </c>
      <c r="F20" s="63"/>
      <c r="G20" s="102"/>
      <c r="H20" s="70"/>
      <c r="I20" s="103"/>
      <c r="J20" s="70"/>
      <c r="K20" s="104"/>
      <c r="L20" s="3"/>
      <c r="M20" s="104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6"/>
      <c r="Z20" s="6"/>
    </row>
    <row r="21" spans="1:26" ht="16.5" customHeight="1">
      <c r="A21" s="70"/>
      <c r="B21" s="98"/>
      <c r="C21" s="99"/>
      <c r="D21" s="100"/>
      <c r="E21" s="101">
        <f t="shared" si="1"/>
        <v>0</v>
      </c>
      <c r="F21" s="63"/>
      <c r="G21" s="105"/>
      <c r="H21" s="70"/>
      <c r="I21" s="102"/>
      <c r="J21" s="70"/>
      <c r="K21" s="106">
        <f>C22</f>
        <v>500</v>
      </c>
      <c r="L21" s="3"/>
      <c r="M21" s="82">
        <f>D32/C22</f>
        <v>30</v>
      </c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6"/>
      <c r="Z21" s="6"/>
    </row>
    <row r="22" spans="1:26" ht="16.5" customHeight="1">
      <c r="A22" s="70"/>
      <c r="B22" s="107" t="s">
        <v>183</v>
      </c>
      <c r="C22" s="108">
        <f>SUM(C17:C21)</f>
        <v>500</v>
      </c>
      <c r="D22" s="109" t="s">
        <v>183</v>
      </c>
      <c r="E22" s="110">
        <f>SUM(E17:E21)</f>
        <v>11000</v>
      </c>
      <c r="F22" s="63"/>
      <c r="G22" s="102"/>
      <c r="H22" s="70"/>
      <c r="I22" s="103"/>
      <c r="J22" s="70"/>
      <c r="K22" s="111"/>
      <c r="L22" s="3"/>
      <c r="M22" s="111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6"/>
      <c r="Z22" s="6"/>
    </row>
    <row r="23" spans="1:26" ht="16.5" customHeight="1">
      <c r="A23" s="70"/>
      <c r="B23" s="70"/>
      <c r="C23" s="70"/>
      <c r="D23" s="70"/>
      <c r="E23" s="70"/>
      <c r="F23" s="63"/>
      <c r="G23" s="3"/>
      <c r="H23" s="3"/>
      <c r="I23" s="3"/>
      <c r="J23" s="3"/>
      <c r="K23" s="3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6"/>
      <c r="Z23" s="6"/>
    </row>
    <row r="24" spans="1:26" ht="16.5" customHeight="1">
      <c r="A24" s="70"/>
      <c r="B24" s="214" t="s">
        <v>184</v>
      </c>
      <c r="C24" s="215"/>
      <c r="D24" s="215"/>
      <c r="E24" s="216"/>
      <c r="F24" s="63"/>
      <c r="G24" s="3"/>
      <c r="H24" s="3"/>
      <c r="I24" s="3"/>
      <c r="J24" s="3"/>
      <c r="K24" s="3"/>
      <c r="L24" s="3"/>
      <c r="M24" s="3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6"/>
      <c r="Z24" s="6"/>
    </row>
    <row r="25" spans="1:26" ht="16.5" customHeight="1">
      <c r="A25" s="70"/>
      <c r="B25" s="97" t="s">
        <v>177</v>
      </c>
      <c r="C25" s="97" t="s">
        <v>178</v>
      </c>
      <c r="D25" s="97" t="s">
        <v>179</v>
      </c>
      <c r="E25" s="97" t="s">
        <v>165</v>
      </c>
      <c r="F25" s="63"/>
      <c r="G25" s="3"/>
      <c r="H25" s="3"/>
      <c r="I25" s="3"/>
      <c r="J25" s="3"/>
      <c r="K25" s="3"/>
      <c r="L25" s="3"/>
      <c r="M25" s="3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6"/>
      <c r="Z25" s="6"/>
    </row>
    <row r="26" spans="1:26" ht="16.5" customHeight="1">
      <c r="A26" s="70"/>
      <c r="B26" s="112" t="s">
        <v>185</v>
      </c>
      <c r="C26" s="99">
        <v>150</v>
      </c>
      <c r="D26" s="100">
        <v>10</v>
      </c>
      <c r="E26" s="113">
        <f t="shared" ref="E26:E30" si="2">D26*C26</f>
        <v>1500</v>
      </c>
      <c r="F26" s="63"/>
      <c r="G26" s="3"/>
      <c r="H26" s="3"/>
      <c r="I26" s="3"/>
      <c r="J26" s="3"/>
      <c r="K26" s="3"/>
      <c r="L26" s="3"/>
      <c r="M26" s="3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6"/>
      <c r="Z26" s="6"/>
    </row>
    <row r="27" spans="1:26" ht="16.5" customHeight="1">
      <c r="A27" s="70"/>
      <c r="B27" s="112" t="s">
        <v>186</v>
      </c>
      <c r="C27" s="99">
        <v>150</v>
      </c>
      <c r="D27" s="100">
        <v>10</v>
      </c>
      <c r="E27" s="113">
        <f t="shared" si="2"/>
        <v>1500</v>
      </c>
      <c r="F27" s="59"/>
      <c r="G27" s="3"/>
      <c r="H27" s="3"/>
      <c r="I27" s="3"/>
      <c r="J27" s="3"/>
      <c r="K27" s="3"/>
      <c r="L27" s="3"/>
      <c r="M27" s="3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6"/>
      <c r="Z27" s="6"/>
    </row>
    <row r="28" spans="1:26" ht="16.5" customHeight="1">
      <c r="A28" s="70"/>
      <c r="B28" s="112" t="s">
        <v>187</v>
      </c>
      <c r="C28" s="99">
        <v>100</v>
      </c>
      <c r="D28" s="100">
        <v>10</v>
      </c>
      <c r="E28" s="113">
        <f t="shared" si="2"/>
        <v>1000</v>
      </c>
      <c r="F28" s="63"/>
      <c r="G28" s="3"/>
      <c r="H28" s="3"/>
      <c r="I28" s="3"/>
      <c r="J28" s="3"/>
      <c r="K28" s="3"/>
      <c r="L28" s="3"/>
      <c r="M28" s="3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6"/>
      <c r="Z28" s="6"/>
    </row>
    <row r="29" spans="1:26" ht="16.5" customHeight="1">
      <c r="A29" s="70"/>
      <c r="B29" s="112"/>
      <c r="C29" s="99"/>
      <c r="D29" s="100"/>
      <c r="E29" s="113">
        <f t="shared" si="2"/>
        <v>0</v>
      </c>
      <c r="F29" s="63"/>
      <c r="G29" s="3"/>
      <c r="H29" s="3"/>
      <c r="I29" s="3"/>
      <c r="J29" s="40"/>
      <c r="K29" s="3"/>
      <c r="L29" s="3"/>
      <c r="M29" s="3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6"/>
      <c r="Z29" s="6"/>
    </row>
    <row r="30" spans="1:26" ht="15" customHeight="1">
      <c r="A30" s="70"/>
      <c r="B30" s="112"/>
      <c r="C30" s="99"/>
      <c r="D30" s="100"/>
      <c r="E30" s="113">
        <f t="shared" si="2"/>
        <v>0</v>
      </c>
      <c r="F30" s="63"/>
      <c r="G30" s="3"/>
      <c r="H30" s="3"/>
      <c r="I30" s="3"/>
      <c r="J30" s="40"/>
      <c r="K30" s="3"/>
      <c r="L30" s="3"/>
      <c r="M30" s="3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6"/>
      <c r="Z30" s="6"/>
    </row>
    <row r="31" spans="1:26" ht="16.5" customHeight="1">
      <c r="A31" s="70"/>
      <c r="B31" s="114" t="s">
        <v>183</v>
      </c>
      <c r="C31" s="115">
        <f>SUM(C26:C30)</f>
        <v>400</v>
      </c>
      <c r="D31" s="115" t="s">
        <v>183</v>
      </c>
      <c r="E31" s="116">
        <f>SUM(E26:E30)</f>
        <v>4000</v>
      </c>
      <c r="F31" s="63"/>
      <c r="G31" s="3"/>
      <c r="H31" s="3"/>
      <c r="I31" s="3"/>
      <c r="J31" s="40"/>
      <c r="K31" s="3"/>
      <c r="L31" s="3"/>
      <c r="M31" s="3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6"/>
      <c r="Z31" s="6"/>
    </row>
    <row r="32" spans="1:26" ht="16.5" customHeight="1">
      <c r="A32" s="70"/>
      <c r="B32" s="95"/>
      <c r="C32" s="117" t="s">
        <v>188</v>
      </c>
      <c r="D32" s="118">
        <f>G14</f>
        <v>15000</v>
      </c>
      <c r="E32" s="119">
        <f t="shared" ref="E32:E33" si="3">D32/$D$7</f>
        <v>0.22058823529411764</v>
      </c>
      <c r="F32" s="63"/>
      <c r="G32" s="3"/>
      <c r="H32" s="3"/>
      <c r="I32" s="3"/>
      <c r="J32" s="40"/>
      <c r="K32" s="3"/>
      <c r="L32" s="3"/>
      <c r="M32" s="120" t="s">
        <v>189</v>
      </c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6"/>
      <c r="Z32" s="6"/>
    </row>
    <row r="33" spans="1:26" ht="16.5" customHeight="1">
      <c r="A33" s="70"/>
      <c r="B33" s="3"/>
      <c r="C33" s="121" t="s">
        <v>190</v>
      </c>
      <c r="D33" s="122">
        <f>D8-(D11+D12+D32)</f>
        <v>16800</v>
      </c>
      <c r="E33" s="123">
        <f t="shared" si="3"/>
        <v>0.24705882352941178</v>
      </c>
      <c r="F33" s="63"/>
      <c r="G33" s="3"/>
      <c r="H33" s="3"/>
      <c r="I33" s="3"/>
      <c r="J33" s="40"/>
      <c r="K33" s="3"/>
      <c r="L33" s="3"/>
      <c r="M33" s="124" t="s">
        <v>142</v>
      </c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6"/>
      <c r="Z33" s="6"/>
    </row>
    <row r="34" spans="1:26" ht="16.5" customHeight="1">
      <c r="A34" s="70"/>
      <c r="B34" s="3"/>
      <c r="C34" s="3"/>
      <c r="D34" s="3"/>
      <c r="E34" s="3"/>
      <c r="F34" s="63"/>
      <c r="G34" s="3"/>
      <c r="H34" s="3"/>
      <c r="I34" s="3"/>
      <c r="J34" s="40"/>
      <c r="K34" s="3"/>
      <c r="L34" s="3"/>
      <c r="M34" s="3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6"/>
      <c r="Z34" s="6"/>
    </row>
    <row r="35" spans="1:26" ht="16.5" customHeight="1">
      <c r="A35" s="70"/>
      <c r="B35" s="3"/>
      <c r="C35" s="3"/>
      <c r="D35" s="3"/>
      <c r="E35" s="3"/>
      <c r="F35" s="63"/>
      <c r="G35" s="3"/>
      <c r="H35" s="3"/>
      <c r="I35" s="3"/>
      <c r="J35" s="3"/>
      <c r="K35" s="3"/>
      <c r="L35" s="3"/>
      <c r="M35" s="3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6"/>
      <c r="Z35" s="6"/>
    </row>
    <row r="36" spans="1:26" ht="16.5" customHeight="1">
      <c r="A36" s="70"/>
      <c r="B36" s="3"/>
      <c r="C36" s="3"/>
      <c r="D36" s="3"/>
      <c r="E36" s="3"/>
      <c r="F36" s="63"/>
      <c r="G36" s="3"/>
      <c r="H36" s="3"/>
      <c r="I36" s="3"/>
      <c r="J36" s="3"/>
      <c r="K36" s="3"/>
      <c r="L36" s="3"/>
      <c r="M36" s="3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6"/>
      <c r="Z36" s="6"/>
    </row>
    <row r="37" spans="1:26" ht="16.5" customHeight="1">
      <c r="A37" s="70"/>
      <c r="B37" s="3"/>
      <c r="C37" s="3"/>
      <c r="D37" s="3"/>
      <c r="E37" s="3"/>
      <c r="F37" s="63"/>
      <c r="G37" s="3"/>
      <c r="H37" s="3"/>
      <c r="I37" s="3"/>
      <c r="J37" s="3"/>
      <c r="K37" s="3"/>
      <c r="L37" s="3"/>
      <c r="M37" s="3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6"/>
      <c r="Z37" s="6"/>
    </row>
    <row r="38" spans="1:26" ht="16.5" customHeight="1">
      <c r="A38" s="70"/>
      <c r="B38" s="3"/>
      <c r="C38" s="3"/>
      <c r="D38" s="3"/>
      <c r="E38" s="3"/>
      <c r="F38" s="63"/>
      <c r="G38" s="3"/>
      <c r="H38" s="3"/>
      <c r="I38" s="3"/>
      <c r="J38" s="3"/>
      <c r="K38" s="3"/>
      <c r="L38" s="3"/>
      <c r="M38" s="3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6"/>
      <c r="Z38" s="6"/>
    </row>
    <row r="39" spans="1:26" ht="16.5" customHeight="1">
      <c r="A39" s="70"/>
      <c r="B39" s="3"/>
      <c r="C39" s="3"/>
      <c r="D39" s="3"/>
      <c r="E39" s="3"/>
      <c r="F39" s="63"/>
      <c r="G39" s="3"/>
      <c r="H39" s="3"/>
      <c r="I39" s="3"/>
      <c r="J39" s="3"/>
      <c r="K39" s="3"/>
      <c r="L39" s="3"/>
      <c r="M39" s="3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6"/>
      <c r="Z39" s="6"/>
    </row>
    <row r="40" spans="1:26" ht="16.5" customHeight="1">
      <c r="A40" s="70"/>
      <c r="B40" s="3"/>
      <c r="C40" s="3"/>
      <c r="D40" s="3"/>
      <c r="E40" s="3"/>
      <c r="F40" s="63"/>
      <c r="G40" s="3"/>
      <c r="H40" s="3"/>
      <c r="I40" s="3"/>
      <c r="J40" s="3"/>
      <c r="K40" s="3"/>
      <c r="L40" s="3"/>
      <c r="M40" s="3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6"/>
      <c r="Z40" s="6"/>
    </row>
    <row r="41" spans="1:26" ht="16.5" customHeight="1">
      <c r="A41" s="70"/>
      <c r="B41" s="3"/>
      <c r="C41" s="3"/>
      <c r="D41" s="3"/>
      <c r="E41" s="3"/>
      <c r="F41" s="63"/>
      <c r="G41" s="3"/>
      <c r="H41" s="3"/>
      <c r="I41" s="3"/>
      <c r="J41" s="3"/>
      <c r="K41" s="3"/>
      <c r="L41" s="3"/>
      <c r="M41" s="3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6"/>
      <c r="Z41" s="6"/>
    </row>
    <row r="42" spans="1:26" ht="2.25" customHeight="1">
      <c r="A42" s="70"/>
      <c r="B42" s="3"/>
      <c r="C42" s="3"/>
      <c r="D42" s="3"/>
      <c r="E42" s="3"/>
      <c r="F42" s="63"/>
      <c r="G42" s="3"/>
      <c r="H42" s="3"/>
      <c r="I42" s="3"/>
      <c r="J42" s="3"/>
      <c r="K42" s="3"/>
      <c r="L42" s="3"/>
      <c r="M42" s="3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6"/>
      <c r="Z42" s="6"/>
    </row>
    <row r="43" spans="1:26" ht="16.5" customHeight="1">
      <c r="A43" s="70"/>
      <c r="B43" s="3"/>
      <c r="C43" s="3"/>
      <c r="D43" s="3"/>
      <c r="E43" s="3"/>
      <c r="F43" s="63"/>
      <c r="G43" s="3"/>
      <c r="H43" s="3"/>
      <c r="I43" s="3"/>
      <c r="J43" s="3"/>
      <c r="K43" s="3"/>
      <c r="L43" s="3"/>
      <c r="M43" s="3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6"/>
      <c r="Z43" s="6"/>
    </row>
    <row r="44" spans="1:26" ht="16.5" customHeight="1">
      <c r="A44" s="70"/>
      <c r="B44" s="3"/>
      <c r="C44" s="3"/>
      <c r="D44" s="3"/>
      <c r="E44" s="3"/>
      <c r="F44" s="63"/>
      <c r="G44" s="3"/>
      <c r="H44" s="3"/>
      <c r="I44" s="3"/>
      <c r="J44" s="3"/>
      <c r="K44" s="3"/>
      <c r="L44" s="3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6"/>
      <c r="Z44" s="6"/>
    </row>
    <row r="45" spans="1:26" ht="16.5" customHeight="1">
      <c r="A45" s="70"/>
      <c r="B45" s="3"/>
      <c r="C45" s="3"/>
      <c r="D45" s="3"/>
      <c r="E45" s="3"/>
      <c r="F45" s="63"/>
      <c r="G45" s="3"/>
      <c r="H45" s="3"/>
      <c r="I45" s="3"/>
      <c r="J45" s="3"/>
      <c r="K45" s="3"/>
      <c r="L45" s="3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6"/>
      <c r="Z45" s="6"/>
    </row>
    <row r="46" spans="1:26" ht="16.5" customHeight="1">
      <c r="A46" s="70"/>
      <c r="B46" s="3"/>
      <c r="C46" s="3"/>
      <c r="D46" s="3"/>
      <c r="E46" s="3"/>
      <c r="F46" s="63"/>
      <c r="G46" s="3"/>
      <c r="H46" s="3"/>
      <c r="I46" s="3"/>
      <c r="J46" s="3"/>
      <c r="K46" s="3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6"/>
      <c r="Z46" s="6"/>
    </row>
    <row r="47" spans="1:26" ht="16.5" customHeight="1">
      <c r="A47" s="70"/>
      <c r="B47" s="3"/>
      <c r="C47" s="3"/>
      <c r="D47" s="3"/>
      <c r="E47" s="3"/>
      <c r="F47" s="63"/>
      <c r="G47" s="3"/>
      <c r="H47" s="3"/>
      <c r="I47" s="3"/>
      <c r="J47" s="3"/>
      <c r="K47" s="3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6"/>
      <c r="Z47" s="6"/>
    </row>
    <row r="48" spans="1:26" ht="16.5" customHeight="1">
      <c r="A48" s="70"/>
      <c r="B48" s="3"/>
      <c r="C48" s="3"/>
      <c r="D48" s="3"/>
      <c r="E48" s="3"/>
      <c r="F48" s="63"/>
      <c r="G48" s="3"/>
      <c r="H48" s="3"/>
      <c r="I48" s="3"/>
      <c r="J48" s="3"/>
      <c r="K48" s="3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6"/>
      <c r="Z48" s="6"/>
    </row>
    <row r="49" spans="1:26" ht="16.5" customHeight="1">
      <c r="A49" s="70"/>
      <c r="B49" s="3"/>
      <c r="C49" s="3"/>
      <c r="D49" s="3"/>
      <c r="E49" s="3"/>
      <c r="F49" s="63"/>
      <c r="G49" s="3"/>
      <c r="H49" s="3"/>
      <c r="I49" s="3"/>
      <c r="J49" s="3"/>
      <c r="K49" s="3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6"/>
      <c r="Z49" s="6"/>
    </row>
    <row r="50" spans="1:26" ht="16.5" customHeight="1">
      <c r="A50" s="6"/>
      <c r="B50" s="6"/>
      <c r="C50" s="6"/>
      <c r="D50" s="6"/>
      <c r="E50" s="6"/>
      <c r="F50" s="125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6.5" customHeight="1">
      <c r="A51" s="6"/>
      <c r="B51" s="6"/>
      <c r="C51" s="6"/>
      <c r="D51" s="6"/>
      <c r="E51" s="6"/>
      <c r="F51" s="125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6.5" customHeight="1">
      <c r="A52" s="6"/>
      <c r="B52" s="6"/>
      <c r="C52" s="6"/>
      <c r="D52" s="6"/>
      <c r="E52" s="6"/>
      <c r="F52" s="125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6.5" customHeight="1">
      <c r="A53" s="6"/>
      <c r="B53" s="6"/>
      <c r="C53" s="6"/>
      <c r="D53" s="6"/>
      <c r="E53" s="6"/>
      <c r="F53" s="125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6.5" customHeight="1">
      <c r="A54" s="6"/>
      <c r="B54" s="6"/>
      <c r="C54" s="6"/>
      <c r="D54" s="6"/>
      <c r="E54" s="6"/>
      <c r="F54" s="125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6.5" customHeight="1">
      <c r="A55" s="6"/>
      <c r="B55" s="6"/>
      <c r="C55" s="6"/>
      <c r="D55" s="6"/>
      <c r="E55" s="6"/>
      <c r="F55" s="125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6.5" customHeight="1">
      <c r="A56" s="6"/>
      <c r="B56" s="6"/>
      <c r="C56" s="6"/>
      <c r="D56" s="6"/>
      <c r="E56" s="6"/>
      <c r="F56" s="125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6.5" customHeight="1">
      <c r="A57" s="6"/>
      <c r="B57" s="6"/>
      <c r="C57" s="6"/>
      <c r="D57" s="6"/>
      <c r="E57" s="6"/>
      <c r="F57" s="125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6.5" customHeight="1">
      <c r="A58" s="6"/>
      <c r="B58" s="6"/>
      <c r="C58" s="6"/>
      <c r="D58" s="6"/>
      <c r="E58" s="6"/>
      <c r="F58" s="125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6.5" customHeight="1">
      <c r="A59" s="6"/>
      <c r="B59" s="6"/>
      <c r="C59" s="6"/>
      <c r="D59" s="6"/>
      <c r="E59" s="6"/>
      <c r="F59" s="125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6.5" customHeight="1">
      <c r="A60" s="6"/>
      <c r="B60" s="6"/>
      <c r="C60" s="6"/>
      <c r="D60" s="6"/>
      <c r="E60" s="6"/>
      <c r="F60" s="125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6.5" customHeight="1">
      <c r="A61" s="6"/>
      <c r="B61" s="6"/>
      <c r="C61" s="6"/>
      <c r="D61" s="6"/>
      <c r="E61" s="6"/>
      <c r="F61" s="125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6.5" customHeight="1">
      <c r="A62" s="6"/>
      <c r="B62" s="6"/>
      <c r="C62" s="6"/>
      <c r="D62" s="6"/>
      <c r="E62" s="6"/>
      <c r="F62" s="125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6.5" customHeight="1">
      <c r="A63" s="6"/>
      <c r="B63" s="6"/>
      <c r="C63" s="6"/>
      <c r="D63" s="6"/>
      <c r="E63" s="6"/>
      <c r="F63" s="125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6.5" customHeight="1">
      <c r="A64" s="6"/>
      <c r="B64" s="6"/>
      <c r="C64" s="6"/>
      <c r="D64" s="6"/>
      <c r="E64" s="6"/>
      <c r="F64" s="125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6.5" customHeight="1">
      <c r="A65" s="6"/>
      <c r="B65" s="6"/>
      <c r="C65" s="6"/>
      <c r="D65" s="6"/>
      <c r="E65" s="6"/>
      <c r="F65" s="125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6.5" customHeight="1">
      <c r="A66" s="6"/>
      <c r="B66" s="6"/>
      <c r="C66" s="6"/>
      <c r="D66" s="6"/>
      <c r="E66" s="6"/>
      <c r="F66" s="125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6.5" customHeight="1">
      <c r="A67" s="6"/>
      <c r="B67" s="6"/>
      <c r="C67" s="6"/>
      <c r="D67" s="6"/>
      <c r="E67" s="6"/>
      <c r="F67" s="125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6.5" customHeight="1">
      <c r="A68" s="6"/>
      <c r="B68" s="6"/>
      <c r="C68" s="6"/>
      <c r="D68" s="6"/>
      <c r="E68" s="6"/>
      <c r="F68" s="125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6.5" customHeight="1">
      <c r="A69" s="6"/>
      <c r="B69" s="6"/>
      <c r="C69" s="6"/>
      <c r="D69" s="6"/>
      <c r="E69" s="6"/>
      <c r="F69" s="125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6.5" customHeight="1">
      <c r="A70" s="6"/>
      <c r="B70" s="6"/>
      <c r="C70" s="6"/>
      <c r="D70" s="6"/>
      <c r="E70" s="6"/>
      <c r="F70" s="125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6.5" customHeight="1">
      <c r="A71" s="6"/>
      <c r="B71" s="6"/>
      <c r="C71" s="6"/>
      <c r="D71" s="6"/>
      <c r="E71" s="6"/>
      <c r="F71" s="125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6.5" customHeight="1">
      <c r="A72" s="6"/>
      <c r="B72" s="6"/>
      <c r="C72" s="6"/>
      <c r="D72" s="6"/>
      <c r="E72" s="6"/>
      <c r="F72" s="125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6.5" customHeight="1">
      <c r="A73" s="6"/>
      <c r="B73" s="6"/>
      <c r="C73" s="6"/>
      <c r="D73" s="6"/>
      <c r="E73" s="6"/>
      <c r="F73" s="125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6.5" customHeight="1">
      <c r="A74" s="6"/>
      <c r="B74" s="6"/>
      <c r="C74" s="6"/>
      <c r="D74" s="6"/>
      <c r="E74" s="6"/>
      <c r="F74" s="125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6.5" customHeight="1">
      <c r="A75" s="6"/>
      <c r="B75" s="6"/>
      <c r="C75" s="6"/>
      <c r="D75" s="6"/>
      <c r="E75" s="6"/>
      <c r="F75" s="125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6.5" customHeight="1">
      <c r="A76" s="6"/>
      <c r="B76" s="6"/>
      <c r="C76" s="6"/>
      <c r="D76" s="6"/>
      <c r="E76" s="6"/>
      <c r="F76" s="125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6.5" customHeight="1">
      <c r="A77" s="6"/>
      <c r="B77" s="6"/>
      <c r="C77" s="6"/>
      <c r="D77" s="6"/>
      <c r="E77" s="6"/>
      <c r="F77" s="125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6.5" customHeight="1">
      <c r="A78" s="6"/>
      <c r="B78" s="6"/>
      <c r="C78" s="6"/>
      <c r="D78" s="6"/>
      <c r="E78" s="6"/>
      <c r="F78" s="125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6.5" customHeight="1">
      <c r="A79" s="6"/>
      <c r="B79" s="6"/>
      <c r="C79" s="6"/>
      <c r="D79" s="6"/>
      <c r="E79" s="6"/>
      <c r="F79" s="125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6.5" customHeight="1">
      <c r="A80" s="6"/>
      <c r="B80" s="6"/>
      <c r="C80" s="6"/>
      <c r="D80" s="6"/>
      <c r="E80" s="6"/>
      <c r="F80" s="125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6.5" customHeight="1">
      <c r="A81" s="6"/>
      <c r="B81" s="6"/>
      <c r="C81" s="6"/>
      <c r="D81" s="6"/>
      <c r="E81" s="6"/>
      <c r="F81" s="125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6.5" customHeight="1">
      <c r="A82" s="6"/>
      <c r="B82" s="6"/>
      <c r="C82" s="6"/>
      <c r="D82" s="6"/>
      <c r="E82" s="6"/>
      <c r="F82" s="125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6.5" customHeight="1">
      <c r="A83" s="6"/>
      <c r="B83" s="6"/>
      <c r="C83" s="6"/>
      <c r="D83" s="6"/>
      <c r="E83" s="6"/>
      <c r="F83" s="125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6.5" customHeight="1">
      <c r="A84" s="6"/>
      <c r="B84" s="6"/>
      <c r="C84" s="6"/>
      <c r="D84" s="6"/>
      <c r="E84" s="6"/>
      <c r="F84" s="125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6.5" customHeight="1">
      <c r="A85" s="6"/>
      <c r="B85" s="6"/>
      <c r="C85" s="6"/>
      <c r="D85" s="6"/>
      <c r="E85" s="6"/>
      <c r="F85" s="125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6.5" customHeight="1">
      <c r="A86" s="6"/>
      <c r="B86" s="6"/>
      <c r="C86" s="6"/>
      <c r="D86" s="6"/>
      <c r="E86" s="6"/>
      <c r="F86" s="125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6.5" customHeight="1">
      <c r="A87" s="6"/>
      <c r="B87" s="6"/>
      <c r="C87" s="6"/>
      <c r="D87" s="6"/>
      <c r="E87" s="6"/>
      <c r="F87" s="125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6.5" customHeight="1">
      <c r="A88" s="6"/>
      <c r="B88" s="6"/>
      <c r="C88" s="6"/>
      <c r="D88" s="6"/>
      <c r="E88" s="6"/>
      <c r="F88" s="125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6.5" customHeight="1">
      <c r="A89" s="6"/>
      <c r="B89" s="6"/>
      <c r="C89" s="6"/>
      <c r="D89" s="6"/>
      <c r="E89" s="6"/>
      <c r="F89" s="125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6.5" customHeight="1">
      <c r="A90" s="6"/>
      <c r="B90" s="6"/>
      <c r="C90" s="6"/>
      <c r="D90" s="6"/>
      <c r="E90" s="6"/>
      <c r="F90" s="125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6.5" customHeight="1">
      <c r="A91" s="6"/>
      <c r="B91" s="6"/>
      <c r="C91" s="6"/>
      <c r="D91" s="6"/>
      <c r="E91" s="6"/>
      <c r="F91" s="125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6.5" customHeight="1">
      <c r="A92" s="6"/>
      <c r="B92" s="6"/>
      <c r="C92" s="6"/>
      <c r="D92" s="6"/>
      <c r="E92" s="6"/>
      <c r="F92" s="125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6.5" customHeight="1">
      <c r="A93" s="6"/>
      <c r="B93" s="6"/>
      <c r="C93" s="6"/>
      <c r="D93" s="6"/>
      <c r="E93" s="6"/>
      <c r="F93" s="125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6.5" customHeight="1">
      <c r="A94" s="6"/>
      <c r="B94" s="6"/>
      <c r="C94" s="6"/>
      <c r="D94" s="6"/>
      <c r="E94" s="6"/>
      <c r="F94" s="125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6.5" customHeight="1">
      <c r="A95" s="6"/>
      <c r="B95" s="6"/>
      <c r="C95" s="6"/>
      <c r="D95" s="6"/>
      <c r="E95" s="6"/>
      <c r="F95" s="125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6.5" customHeight="1">
      <c r="A96" s="6"/>
      <c r="B96" s="6"/>
      <c r="C96" s="6"/>
      <c r="D96" s="6"/>
      <c r="E96" s="6"/>
      <c r="F96" s="125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6.5" customHeight="1">
      <c r="A97" s="6"/>
      <c r="B97" s="6"/>
      <c r="C97" s="6"/>
      <c r="D97" s="6"/>
      <c r="E97" s="6"/>
      <c r="F97" s="125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6.5" customHeight="1">
      <c r="A98" s="6"/>
      <c r="B98" s="6"/>
      <c r="C98" s="6"/>
      <c r="D98" s="6"/>
      <c r="E98" s="6"/>
      <c r="F98" s="125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6.5" customHeight="1">
      <c r="A99" s="6"/>
      <c r="B99" s="6"/>
      <c r="C99" s="6"/>
      <c r="D99" s="6"/>
      <c r="E99" s="6"/>
      <c r="F99" s="125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6.5" customHeight="1">
      <c r="A100" s="6"/>
      <c r="B100" s="6"/>
      <c r="C100" s="6"/>
      <c r="D100" s="6"/>
      <c r="E100" s="6"/>
      <c r="F100" s="125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6.5" customHeight="1">
      <c r="A101" s="6"/>
      <c r="B101" s="6"/>
      <c r="C101" s="6"/>
      <c r="D101" s="6"/>
      <c r="E101" s="6"/>
      <c r="F101" s="125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6.5" customHeight="1">
      <c r="A102" s="6"/>
      <c r="B102" s="6"/>
      <c r="C102" s="6"/>
      <c r="D102" s="6"/>
      <c r="E102" s="6"/>
      <c r="F102" s="125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6.5" customHeight="1">
      <c r="A103" s="6"/>
      <c r="B103" s="6"/>
      <c r="C103" s="6"/>
      <c r="D103" s="6"/>
      <c r="E103" s="6"/>
      <c r="F103" s="125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6.5" customHeight="1">
      <c r="A104" s="6"/>
      <c r="B104" s="6"/>
      <c r="C104" s="6"/>
      <c r="D104" s="6"/>
      <c r="E104" s="6"/>
      <c r="F104" s="125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6.5" customHeight="1">
      <c r="A105" s="6"/>
      <c r="B105" s="6"/>
      <c r="C105" s="6"/>
      <c r="D105" s="6"/>
      <c r="E105" s="6"/>
      <c r="F105" s="125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6.5" customHeight="1">
      <c r="A106" s="6"/>
      <c r="B106" s="6"/>
      <c r="C106" s="6"/>
      <c r="D106" s="6"/>
      <c r="E106" s="6"/>
      <c r="F106" s="125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6.5" customHeight="1">
      <c r="A107" s="6"/>
      <c r="B107" s="6"/>
      <c r="C107" s="6"/>
      <c r="D107" s="6"/>
      <c r="E107" s="6"/>
      <c r="F107" s="125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6.5" customHeight="1">
      <c r="A108" s="6"/>
      <c r="B108" s="6"/>
      <c r="C108" s="6"/>
      <c r="D108" s="6"/>
      <c r="E108" s="6"/>
      <c r="F108" s="125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6.5" customHeight="1">
      <c r="A109" s="6"/>
      <c r="B109" s="6"/>
      <c r="C109" s="6"/>
      <c r="D109" s="6"/>
      <c r="E109" s="6"/>
      <c r="F109" s="125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6.5" customHeight="1">
      <c r="A110" s="6"/>
      <c r="B110" s="6"/>
      <c r="C110" s="6"/>
      <c r="D110" s="6"/>
      <c r="E110" s="6"/>
      <c r="F110" s="125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6.5" customHeight="1">
      <c r="A111" s="6"/>
      <c r="B111" s="6"/>
      <c r="C111" s="6"/>
      <c r="D111" s="6"/>
      <c r="E111" s="6"/>
      <c r="F111" s="125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6.5" customHeight="1">
      <c r="A112" s="6"/>
      <c r="B112" s="6"/>
      <c r="C112" s="6"/>
      <c r="D112" s="6"/>
      <c r="E112" s="6"/>
      <c r="F112" s="125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6.5" customHeight="1">
      <c r="A113" s="6"/>
      <c r="B113" s="6"/>
      <c r="C113" s="6"/>
      <c r="D113" s="6"/>
      <c r="E113" s="6"/>
      <c r="F113" s="125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6.5" customHeight="1">
      <c r="A114" s="6"/>
      <c r="B114" s="6"/>
      <c r="C114" s="6"/>
      <c r="D114" s="6"/>
      <c r="E114" s="6"/>
      <c r="F114" s="125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6.5" customHeight="1">
      <c r="A115" s="6"/>
      <c r="B115" s="6"/>
      <c r="C115" s="6"/>
      <c r="D115" s="6"/>
      <c r="E115" s="6"/>
      <c r="F115" s="125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6.5" customHeight="1">
      <c r="A116" s="6"/>
      <c r="B116" s="6"/>
      <c r="C116" s="6"/>
      <c r="D116" s="6"/>
      <c r="E116" s="6"/>
      <c r="F116" s="125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6.5" customHeight="1">
      <c r="A117" s="6"/>
      <c r="B117" s="6"/>
      <c r="C117" s="6"/>
      <c r="D117" s="6"/>
      <c r="E117" s="6"/>
      <c r="F117" s="125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6.5" customHeight="1">
      <c r="A118" s="6"/>
      <c r="B118" s="6"/>
      <c r="C118" s="6"/>
      <c r="D118" s="6"/>
      <c r="E118" s="6"/>
      <c r="F118" s="125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6.5" customHeight="1">
      <c r="A119" s="6"/>
      <c r="B119" s="6"/>
      <c r="C119" s="6"/>
      <c r="D119" s="6"/>
      <c r="E119" s="6"/>
      <c r="F119" s="125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6.5" customHeight="1">
      <c r="A120" s="6"/>
      <c r="B120" s="6"/>
      <c r="C120" s="6"/>
      <c r="D120" s="6"/>
      <c r="E120" s="6"/>
      <c r="F120" s="125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6.5" customHeight="1">
      <c r="A121" s="6"/>
      <c r="B121" s="6"/>
      <c r="C121" s="6"/>
      <c r="D121" s="6"/>
      <c r="E121" s="6"/>
      <c r="F121" s="125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6.5" customHeight="1">
      <c r="A122" s="6"/>
      <c r="B122" s="6"/>
      <c r="C122" s="6"/>
      <c r="D122" s="6"/>
      <c r="E122" s="6"/>
      <c r="F122" s="125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6.5" customHeight="1">
      <c r="A123" s="6"/>
      <c r="B123" s="6"/>
      <c r="C123" s="6"/>
      <c r="D123" s="6"/>
      <c r="E123" s="6"/>
      <c r="F123" s="125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6.5" customHeight="1">
      <c r="A124" s="6"/>
      <c r="B124" s="6"/>
      <c r="C124" s="6"/>
      <c r="D124" s="6"/>
      <c r="E124" s="6"/>
      <c r="F124" s="125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6.5" customHeight="1">
      <c r="A125" s="6"/>
      <c r="B125" s="6"/>
      <c r="C125" s="6"/>
      <c r="D125" s="6"/>
      <c r="E125" s="6"/>
      <c r="F125" s="125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6.5" customHeight="1">
      <c r="A126" s="6"/>
      <c r="B126" s="6"/>
      <c r="C126" s="6"/>
      <c r="D126" s="6"/>
      <c r="E126" s="6"/>
      <c r="F126" s="125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6.5" customHeight="1">
      <c r="A127" s="6"/>
      <c r="B127" s="6"/>
      <c r="C127" s="6"/>
      <c r="D127" s="6"/>
      <c r="E127" s="6"/>
      <c r="F127" s="125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6.5" customHeight="1">
      <c r="A128" s="6"/>
      <c r="B128" s="6"/>
      <c r="C128" s="6"/>
      <c r="D128" s="6"/>
      <c r="E128" s="6"/>
      <c r="F128" s="125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6.5" customHeight="1">
      <c r="A129" s="6"/>
      <c r="B129" s="6"/>
      <c r="C129" s="6"/>
      <c r="D129" s="6"/>
      <c r="E129" s="6"/>
      <c r="F129" s="125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6.5" customHeight="1">
      <c r="A130" s="6"/>
      <c r="B130" s="6"/>
      <c r="C130" s="6"/>
      <c r="D130" s="6"/>
      <c r="E130" s="6"/>
      <c r="F130" s="125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6.5" customHeight="1">
      <c r="A131" s="6"/>
      <c r="B131" s="6"/>
      <c r="C131" s="6"/>
      <c r="D131" s="6"/>
      <c r="E131" s="6"/>
      <c r="F131" s="125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6.5" customHeight="1">
      <c r="A132" s="6"/>
      <c r="B132" s="6"/>
      <c r="C132" s="6"/>
      <c r="D132" s="6"/>
      <c r="E132" s="6"/>
      <c r="F132" s="125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6.5" customHeight="1">
      <c r="A133" s="6"/>
      <c r="B133" s="6"/>
      <c r="C133" s="6"/>
      <c r="D133" s="6"/>
      <c r="E133" s="6"/>
      <c r="F133" s="125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6.5" customHeight="1">
      <c r="A134" s="6"/>
      <c r="B134" s="6"/>
      <c r="C134" s="6"/>
      <c r="D134" s="6"/>
      <c r="E134" s="6"/>
      <c r="F134" s="125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6.5" customHeight="1">
      <c r="A135" s="6"/>
      <c r="B135" s="6"/>
      <c r="C135" s="6"/>
      <c r="D135" s="6"/>
      <c r="E135" s="6"/>
      <c r="F135" s="125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6.5" customHeight="1">
      <c r="A136" s="6"/>
      <c r="B136" s="6"/>
      <c r="C136" s="6"/>
      <c r="D136" s="6"/>
      <c r="E136" s="6"/>
      <c r="F136" s="125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6.5" customHeight="1">
      <c r="A137" s="6"/>
      <c r="B137" s="6"/>
      <c r="C137" s="6"/>
      <c r="D137" s="6"/>
      <c r="E137" s="6"/>
      <c r="F137" s="125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6.5" customHeight="1">
      <c r="A138" s="6"/>
      <c r="B138" s="6"/>
      <c r="C138" s="6"/>
      <c r="D138" s="6"/>
      <c r="E138" s="6"/>
      <c r="F138" s="125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6.5" customHeight="1">
      <c r="A139" s="6"/>
      <c r="B139" s="6"/>
      <c r="C139" s="6"/>
      <c r="D139" s="6"/>
      <c r="E139" s="6"/>
      <c r="F139" s="125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6.5" customHeight="1">
      <c r="A140" s="6"/>
      <c r="B140" s="6"/>
      <c r="C140" s="6"/>
      <c r="D140" s="6"/>
      <c r="E140" s="6"/>
      <c r="F140" s="125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6.5" customHeight="1">
      <c r="A141" s="6"/>
      <c r="B141" s="6"/>
      <c r="C141" s="6"/>
      <c r="D141" s="6"/>
      <c r="E141" s="6"/>
      <c r="F141" s="125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6.5" customHeight="1">
      <c r="A142" s="6"/>
      <c r="B142" s="6"/>
      <c r="C142" s="6"/>
      <c r="D142" s="6"/>
      <c r="E142" s="6"/>
      <c r="F142" s="125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6.5" customHeight="1">
      <c r="A143" s="6"/>
      <c r="B143" s="6"/>
      <c r="C143" s="6"/>
      <c r="D143" s="6"/>
      <c r="E143" s="6"/>
      <c r="F143" s="125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6.5" customHeight="1">
      <c r="A144" s="6"/>
      <c r="B144" s="6"/>
      <c r="C144" s="6"/>
      <c r="D144" s="6"/>
      <c r="E144" s="6"/>
      <c r="F144" s="125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6.5" customHeight="1">
      <c r="A145" s="6"/>
      <c r="B145" s="6"/>
      <c r="C145" s="6"/>
      <c r="D145" s="6"/>
      <c r="E145" s="6"/>
      <c r="F145" s="125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6.5" customHeight="1">
      <c r="A146" s="6"/>
      <c r="B146" s="6"/>
      <c r="C146" s="6"/>
      <c r="D146" s="6"/>
      <c r="E146" s="6"/>
      <c r="F146" s="125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6.5" customHeight="1">
      <c r="A147" s="6"/>
      <c r="B147" s="6"/>
      <c r="C147" s="6"/>
      <c r="D147" s="6"/>
      <c r="E147" s="6"/>
      <c r="F147" s="125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6.5" customHeight="1">
      <c r="A148" s="6"/>
      <c r="B148" s="6"/>
      <c r="C148" s="6"/>
      <c r="D148" s="6"/>
      <c r="E148" s="6"/>
      <c r="F148" s="125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6.5" customHeight="1">
      <c r="A149" s="6"/>
      <c r="B149" s="6"/>
      <c r="C149" s="6"/>
      <c r="D149" s="6"/>
      <c r="E149" s="6"/>
      <c r="F149" s="125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6.5" customHeight="1">
      <c r="A150" s="6"/>
      <c r="B150" s="6"/>
      <c r="C150" s="6"/>
      <c r="D150" s="6"/>
      <c r="E150" s="6"/>
      <c r="F150" s="125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6.5" customHeight="1">
      <c r="A151" s="6"/>
      <c r="B151" s="6"/>
      <c r="C151" s="6"/>
      <c r="D151" s="6"/>
      <c r="E151" s="6"/>
      <c r="F151" s="125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6.5" customHeight="1">
      <c r="A152" s="6"/>
      <c r="B152" s="6"/>
      <c r="C152" s="6"/>
      <c r="D152" s="6"/>
      <c r="E152" s="6"/>
      <c r="F152" s="125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6.5" customHeight="1">
      <c r="A153" s="6"/>
      <c r="B153" s="6"/>
      <c r="C153" s="6"/>
      <c r="D153" s="6"/>
      <c r="E153" s="6"/>
      <c r="F153" s="125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6.5" customHeight="1">
      <c r="A154" s="6"/>
      <c r="B154" s="6"/>
      <c r="C154" s="6"/>
      <c r="D154" s="6"/>
      <c r="E154" s="6"/>
      <c r="F154" s="125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6.5" customHeight="1">
      <c r="A155" s="6"/>
      <c r="B155" s="6"/>
      <c r="C155" s="6"/>
      <c r="D155" s="6"/>
      <c r="E155" s="6"/>
      <c r="F155" s="125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6.5" customHeight="1">
      <c r="A156" s="6"/>
      <c r="B156" s="6"/>
      <c r="C156" s="6"/>
      <c r="D156" s="6"/>
      <c r="E156" s="6"/>
      <c r="F156" s="125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6.5" customHeight="1">
      <c r="A157" s="6"/>
      <c r="B157" s="6"/>
      <c r="C157" s="6"/>
      <c r="D157" s="6"/>
      <c r="E157" s="6"/>
      <c r="F157" s="125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6.5" customHeight="1">
      <c r="A158" s="6"/>
      <c r="B158" s="6"/>
      <c r="C158" s="6"/>
      <c r="D158" s="6"/>
      <c r="E158" s="6"/>
      <c r="F158" s="125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6.5" customHeight="1">
      <c r="A159" s="6"/>
      <c r="B159" s="6"/>
      <c r="C159" s="6"/>
      <c r="D159" s="6"/>
      <c r="E159" s="6"/>
      <c r="F159" s="125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6.5" customHeight="1">
      <c r="A160" s="6"/>
      <c r="B160" s="6"/>
      <c r="C160" s="6"/>
      <c r="D160" s="6"/>
      <c r="E160" s="6"/>
      <c r="F160" s="125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6.5" customHeight="1">
      <c r="A161" s="6"/>
      <c r="B161" s="6"/>
      <c r="C161" s="6"/>
      <c r="D161" s="6"/>
      <c r="E161" s="6"/>
      <c r="F161" s="125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6.5" customHeight="1">
      <c r="A162" s="6"/>
      <c r="B162" s="6"/>
      <c r="C162" s="6"/>
      <c r="D162" s="6"/>
      <c r="E162" s="6"/>
      <c r="F162" s="125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6.5" customHeight="1">
      <c r="A163" s="6"/>
      <c r="B163" s="6"/>
      <c r="C163" s="6"/>
      <c r="D163" s="6"/>
      <c r="E163" s="6"/>
      <c r="F163" s="125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6.5" customHeight="1">
      <c r="A164" s="6"/>
      <c r="B164" s="6"/>
      <c r="C164" s="6"/>
      <c r="D164" s="6"/>
      <c r="E164" s="6"/>
      <c r="F164" s="125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6.5" customHeight="1">
      <c r="A165" s="6"/>
      <c r="B165" s="6"/>
      <c r="C165" s="6"/>
      <c r="D165" s="6"/>
      <c r="E165" s="6"/>
      <c r="F165" s="125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6.5" customHeight="1">
      <c r="A166" s="6"/>
      <c r="B166" s="6"/>
      <c r="C166" s="6"/>
      <c r="D166" s="6"/>
      <c r="E166" s="6"/>
      <c r="F166" s="125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6.5" customHeight="1">
      <c r="A167" s="6"/>
      <c r="B167" s="6"/>
      <c r="C167" s="6"/>
      <c r="D167" s="6"/>
      <c r="E167" s="6"/>
      <c r="F167" s="125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6.5" customHeight="1">
      <c r="A168" s="6"/>
      <c r="B168" s="6"/>
      <c r="C168" s="6"/>
      <c r="D168" s="6"/>
      <c r="E168" s="6"/>
      <c r="F168" s="125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6.5" customHeight="1">
      <c r="A169" s="6"/>
      <c r="B169" s="6"/>
      <c r="C169" s="6"/>
      <c r="D169" s="6"/>
      <c r="E169" s="6"/>
      <c r="F169" s="125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6.5" customHeight="1">
      <c r="A170" s="6"/>
      <c r="B170" s="6"/>
      <c r="C170" s="6"/>
      <c r="D170" s="6"/>
      <c r="E170" s="6"/>
      <c r="F170" s="125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6.5" customHeight="1">
      <c r="A171" s="6"/>
      <c r="B171" s="6"/>
      <c r="C171" s="6"/>
      <c r="D171" s="6"/>
      <c r="E171" s="6"/>
      <c r="F171" s="125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6.5" customHeight="1">
      <c r="A172" s="6"/>
      <c r="B172" s="6"/>
      <c r="C172" s="6"/>
      <c r="D172" s="6"/>
      <c r="E172" s="6"/>
      <c r="F172" s="125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6.5" customHeight="1">
      <c r="A173" s="6"/>
      <c r="B173" s="6"/>
      <c r="C173" s="6"/>
      <c r="D173" s="6"/>
      <c r="E173" s="6"/>
      <c r="F173" s="125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6.5" customHeight="1">
      <c r="A174" s="6"/>
      <c r="B174" s="6"/>
      <c r="C174" s="6"/>
      <c r="D174" s="6"/>
      <c r="E174" s="6"/>
      <c r="F174" s="125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6.5" customHeight="1">
      <c r="A175" s="6"/>
      <c r="B175" s="6"/>
      <c r="C175" s="6"/>
      <c r="D175" s="6"/>
      <c r="E175" s="6"/>
      <c r="F175" s="125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6.5" customHeight="1">
      <c r="A176" s="6"/>
      <c r="B176" s="6"/>
      <c r="C176" s="6"/>
      <c r="D176" s="6"/>
      <c r="E176" s="6"/>
      <c r="F176" s="125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6.5" customHeight="1">
      <c r="A177" s="6"/>
      <c r="B177" s="6"/>
      <c r="C177" s="6"/>
      <c r="D177" s="6"/>
      <c r="E177" s="6"/>
      <c r="F177" s="125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6.5" customHeight="1">
      <c r="A178" s="6"/>
      <c r="B178" s="6"/>
      <c r="C178" s="6"/>
      <c r="D178" s="6"/>
      <c r="E178" s="6"/>
      <c r="F178" s="125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6.5" customHeight="1">
      <c r="A179" s="6"/>
      <c r="B179" s="6"/>
      <c r="C179" s="6"/>
      <c r="D179" s="6"/>
      <c r="E179" s="6"/>
      <c r="F179" s="125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6.5" customHeight="1">
      <c r="A180" s="6"/>
      <c r="B180" s="6"/>
      <c r="C180" s="6"/>
      <c r="D180" s="6"/>
      <c r="E180" s="6"/>
      <c r="F180" s="125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6.5" customHeight="1">
      <c r="A181" s="6"/>
      <c r="B181" s="6"/>
      <c r="C181" s="6"/>
      <c r="D181" s="6"/>
      <c r="E181" s="6"/>
      <c r="F181" s="125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6.5" customHeight="1">
      <c r="A182" s="6"/>
      <c r="B182" s="6"/>
      <c r="C182" s="6"/>
      <c r="D182" s="6"/>
      <c r="E182" s="6"/>
      <c r="F182" s="125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6.5" customHeight="1">
      <c r="A183" s="6"/>
      <c r="B183" s="6"/>
      <c r="C183" s="6"/>
      <c r="D183" s="6"/>
      <c r="E183" s="6"/>
      <c r="F183" s="125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6.5" customHeight="1">
      <c r="A184" s="6"/>
      <c r="B184" s="6"/>
      <c r="C184" s="6"/>
      <c r="D184" s="6"/>
      <c r="E184" s="6"/>
      <c r="F184" s="125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6.5" customHeight="1">
      <c r="A185" s="6"/>
      <c r="B185" s="6"/>
      <c r="C185" s="6"/>
      <c r="D185" s="6"/>
      <c r="E185" s="6"/>
      <c r="F185" s="125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6.5" customHeight="1">
      <c r="A186" s="6"/>
      <c r="B186" s="6"/>
      <c r="C186" s="6"/>
      <c r="D186" s="6"/>
      <c r="E186" s="6"/>
      <c r="F186" s="125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6.5" customHeight="1">
      <c r="A187" s="6"/>
      <c r="B187" s="6"/>
      <c r="C187" s="6"/>
      <c r="D187" s="6"/>
      <c r="E187" s="6"/>
      <c r="F187" s="125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6.5" customHeight="1">
      <c r="A188" s="6"/>
      <c r="B188" s="6"/>
      <c r="C188" s="6"/>
      <c r="D188" s="6"/>
      <c r="E188" s="6"/>
      <c r="F188" s="125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6.5" customHeight="1">
      <c r="A189" s="6"/>
      <c r="B189" s="6"/>
      <c r="C189" s="6"/>
      <c r="D189" s="6"/>
      <c r="E189" s="6"/>
      <c r="F189" s="125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6.5" customHeight="1">
      <c r="A190" s="6"/>
      <c r="B190" s="6"/>
      <c r="C190" s="6"/>
      <c r="D190" s="6"/>
      <c r="E190" s="6"/>
      <c r="F190" s="125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6.5" customHeight="1">
      <c r="A191" s="6"/>
      <c r="B191" s="6"/>
      <c r="C191" s="6"/>
      <c r="D191" s="6"/>
      <c r="E191" s="6"/>
      <c r="F191" s="125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6.5" customHeight="1">
      <c r="A192" s="6"/>
      <c r="B192" s="6"/>
      <c r="C192" s="6"/>
      <c r="D192" s="6"/>
      <c r="E192" s="6"/>
      <c r="F192" s="125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6.5" customHeight="1">
      <c r="A193" s="6"/>
      <c r="B193" s="6"/>
      <c r="C193" s="6"/>
      <c r="D193" s="6"/>
      <c r="E193" s="6"/>
      <c r="F193" s="125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6.5" customHeight="1">
      <c r="A194" s="6"/>
      <c r="B194" s="6"/>
      <c r="C194" s="6"/>
      <c r="D194" s="6"/>
      <c r="E194" s="6"/>
      <c r="F194" s="125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6.5" customHeight="1">
      <c r="A195" s="6"/>
      <c r="B195" s="6"/>
      <c r="C195" s="6"/>
      <c r="D195" s="6"/>
      <c r="E195" s="6"/>
      <c r="F195" s="125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6.5" customHeight="1">
      <c r="A196" s="6"/>
      <c r="B196" s="6"/>
      <c r="C196" s="6"/>
      <c r="D196" s="6"/>
      <c r="E196" s="6"/>
      <c r="F196" s="125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6.5" customHeight="1">
      <c r="A197" s="6"/>
      <c r="B197" s="6"/>
      <c r="C197" s="6"/>
      <c r="D197" s="6"/>
      <c r="E197" s="6"/>
      <c r="F197" s="125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6.5" customHeight="1">
      <c r="A198" s="6"/>
      <c r="B198" s="6"/>
      <c r="C198" s="6"/>
      <c r="D198" s="6"/>
      <c r="E198" s="6"/>
      <c r="F198" s="125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6.5" customHeight="1">
      <c r="A199" s="6"/>
      <c r="B199" s="6"/>
      <c r="C199" s="6"/>
      <c r="D199" s="6"/>
      <c r="E199" s="6"/>
      <c r="F199" s="125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6.5" customHeight="1">
      <c r="A200" s="6"/>
      <c r="B200" s="6"/>
      <c r="C200" s="6"/>
      <c r="D200" s="6"/>
      <c r="E200" s="6"/>
      <c r="F200" s="125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6.5" customHeight="1">
      <c r="A201" s="6"/>
      <c r="B201" s="6"/>
      <c r="C201" s="6"/>
      <c r="D201" s="6"/>
      <c r="E201" s="6"/>
      <c r="F201" s="125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6.5" customHeight="1">
      <c r="A202" s="6"/>
      <c r="B202" s="6"/>
      <c r="C202" s="6"/>
      <c r="D202" s="6"/>
      <c r="E202" s="6"/>
      <c r="F202" s="125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6.5" customHeight="1">
      <c r="A203" s="6"/>
      <c r="B203" s="6"/>
      <c r="C203" s="6"/>
      <c r="D203" s="6"/>
      <c r="E203" s="6"/>
      <c r="F203" s="125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6.5" customHeight="1">
      <c r="A204" s="6"/>
      <c r="B204" s="6"/>
      <c r="C204" s="6"/>
      <c r="D204" s="6"/>
      <c r="E204" s="6"/>
      <c r="F204" s="125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6.5" customHeight="1">
      <c r="A205" s="6"/>
      <c r="B205" s="6"/>
      <c r="C205" s="6"/>
      <c r="D205" s="6"/>
      <c r="E205" s="6"/>
      <c r="F205" s="125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6.5" customHeight="1">
      <c r="A206" s="6"/>
      <c r="B206" s="6"/>
      <c r="C206" s="6"/>
      <c r="D206" s="6"/>
      <c r="E206" s="6"/>
      <c r="F206" s="125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6.5" customHeight="1">
      <c r="A207" s="6"/>
      <c r="B207" s="6"/>
      <c r="C207" s="6"/>
      <c r="D207" s="6"/>
      <c r="E207" s="6"/>
      <c r="F207" s="125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6.5" customHeight="1">
      <c r="A208" s="6"/>
      <c r="B208" s="6"/>
      <c r="C208" s="6"/>
      <c r="D208" s="6"/>
      <c r="E208" s="6"/>
      <c r="F208" s="125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6.5" customHeight="1">
      <c r="A209" s="6"/>
      <c r="B209" s="6"/>
      <c r="C209" s="6"/>
      <c r="D209" s="6"/>
      <c r="E209" s="6"/>
      <c r="F209" s="125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6.5" customHeight="1">
      <c r="A210" s="6"/>
      <c r="B210" s="6"/>
      <c r="C210" s="6"/>
      <c r="D210" s="6"/>
      <c r="E210" s="6"/>
      <c r="F210" s="125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6.5" customHeight="1">
      <c r="A211" s="6"/>
      <c r="B211" s="6"/>
      <c r="C211" s="6"/>
      <c r="D211" s="6"/>
      <c r="E211" s="6"/>
      <c r="F211" s="125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6.5" customHeight="1">
      <c r="A212" s="6"/>
      <c r="B212" s="6"/>
      <c r="C212" s="6"/>
      <c r="D212" s="6"/>
      <c r="E212" s="6"/>
      <c r="F212" s="125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6.5" customHeight="1">
      <c r="A213" s="6"/>
      <c r="B213" s="6"/>
      <c r="C213" s="6"/>
      <c r="D213" s="6"/>
      <c r="E213" s="6"/>
      <c r="F213" s="125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6.5" customHeight="1">
      <c r="A214" s="6"/>
      <c r="B214" s="6"/>
      <c r="C214" s="6"/>
      <c r="D214" s="6"/>
      <c r="E214" s="6"/>
      <c r="F214" s="125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6.5" customHeight="1">
      <c r="A215" s="6"/>
      <c r="B215" s="6"/>
      <c r="C215" s="6"/>
      <c r="D215" s="6"/>
      <c r="E215" s="6"/>
      <c r="F215" s="125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6.5" customHeight="1">
      <c r="A216" s="6"/>
      <c r="B216" s="6"/>
      <c r="C216" s="6"/>
      <c r="D216" s="6"/>
      <c r="E216" s="6"/>
      <c r="F216" s="125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6.5" customHeight="1">
      <c r="A217" s="6"/>
      <c r="B217" s="6"/>
      <c r="C217" s="6"/>
      <c r="D217" s="6"/>
      <c r="E217" s="6"/>
      <c r="F217" s="125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6.5" customHeight="1">
      <c r="A218" s="6"/>
      <c r="B218" s="6"/>
      <c r="C218" s="6"/>
      <c r="D218" s="6"/>
      <c r="E218" s="6"/>
      <c r="F218" s="125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6.5" customHeight="1">
      <c r="A219" s="6"/>
      <c r="B219" s="6"/>
      <c r="C219" s="6"/>
      <c r="D219" s="6"/>
      <c r="E219" s="6"/>
      <c r="F219" s="125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6.5" customHeight="1">
      <c r="A220" s="6"/>
      <c r="B220" s="6"/>
      <c r="C220" s="6"/>
      <c r="D220" s="6"/>
      <c r="E220" s="6"/>
      <c r="F220" s="125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6.5" customHeight="1">
      <c r="A221" s="6"/>
      <c r="B221" s="6"/>
      <c r="C221" s="6"/>
      <c r="D221" s="6"/>
      <c r="E221" s="6"/>
      <c r="F221" s="125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6.5" customHeight="1">
      <c r="A222" s="6"/>
      <c r="B222" s="6"/>
      <c r="C222" s="6"/>
      <c r="D222" s="6"/>
      <c r="E222" s="6"/>
      <c r="F222" s="125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6.5" customHeight="1">
      <c r="A223" s="6"/>
      <c r="B223" s="6"/>
      <c r="C223" s="6"/>
      <c r="D223" s="6"/>
      <c r="E223" s="6"/>
      <c r="F223" s="125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6.5" customHeight="1">
      <c r="A224" s="6"/>
      <c r="B224" s="6"/>
      <c r="C224" s="6"/>
      <c r="D224" s="6"/>
      <c r="E224" s="6"/>
      <c r="F224" s="125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6.5" customHeight="1">
      <c r="A225" s="6"/>
      <c r="B225" s="6"/>
      <c r="C225" s="6"/>
      <c r="D225" s="6"/>
      <c r="E225" s="6"/>
      <c r="F225" s="125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6.5" customHeight="1">
      <c r="A226" s="6"/>
      <c r="B226" s="6"/>
      <c r="C226" s="6"/>
      <c r="D226" s="6"/>
      <c r="E226" s="6"/>
      <c r="F226" s="125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6.5" customHeight="1">
      <c r="A227" s="6"/>
      <c r="B227" s="6"/>
      <c r="C227" s="6"/>
      <c r="D227" s="6"/>
      <c r="E227" s="6"/>
      <c r="F227" s="125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6.5" customHeight="1">
      <c r="A228" s="6"/>
      <c r="B228" s="6"/>
      <c r="C228" s="6"/>
      <c r="D228" s="6"/>
      <c r="E228" s="6"/>
      <c r="F228" s="125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6.5" customHeight="1">
      <c r="A229" s="6"/>
      <c r="B229" s="6"/>
      <c r="C229" s="6"/>
      <c r="D229" s="6"/>
      <c r="E229" s="6"/>
      <c r="F229" s="125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6.5" customHeight="1">
      <c r="A230" s="6"/>
      <c r="B230" s="6"/>
      <c r="C230" s="6"/>
      <c r="D230" s="6"/>
      <c r="E230" s="6"/>
      <c r="F230" s="125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6.5" customHeight="1">
      <c r="A231" s="6"/>
      <c r="B231" s="6"/>
      <c r="C231" s="6"/>
      <c r="D231" s="6"/>
      <c r="E231" s="6"/>
      <c r="F231" s="125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6.5" customHeight="1">
      <c r="A232" s="6"/>
      <c r="B232" s="6"/>
      <c r="C232" s="6"/>
      <c r="D232" s="6"/>
      <c r="E232" s="6"/>
      <c r="F232" s="125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6.5" customHeight="1">
      <c r="A233" s="6"/>
      <c r="B233" s="6"/>
      <c r="C233" s="6"/>
      <c r="D233" s="6"/>
      <c r="E233" s="6"/>
      <c r="F233" s="125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B3:K3"/>
    <mergeCell ref="B5:E5"/>
    <mergeCell ref="G5:G6"/>
    <mergeCell ref="I5:I6"/>
    <mergeCell ref="K5:K6"/>
    <mergeCell ref="B6:E6"/>
    <mergeCell ref="B7:C7"/>
    <mergeCell ref="B12:C12"/>
    <mergeCell ref="B14:E14"/>
    <mergeCell ref="B15:E15"/>
    <mergeCell ref="G17:G19"/>
    <mergeCell ref="I17:I19"/>
    <mergeCell ref="K17:K19"/>
    <mergeCell ref="M17:M19"/>
    <mergeCell ref="B24:E24"/>
    <mergeCell ref="B8:C8"/>
    <mergeCell ref="B10:E10"/>
    <mergeCell ref="G10:G12"/>
    <mergeCell ref="I10:I12"/>
    <mergeCell ref="K10:K12"/>
    <mergeCell ref="M10:M12"/>
    <mergeCell ref="B11:C11"/>
  </mergeCells>
  <hyperlinks>
    <hyperlink ref="M33" r:id="rId1" xr:uid="{00000000-0004-0000-0200-000000000000}"/>
  </hyperlinks>
  <pageMargins left="0.511811024" right="0.511811024" top="0.78740157499999996" bottom="0.78740157499999996" header="0" footer="0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4.44140625" defaultRowHeight="15" customHeight="1"/>
  <cols>
    <col min="1" max="1" width="9.109375" customWidth="1"/>
    <col min="2" max="2" width="8.6640625" customWidth="1"/>
    <col min="3" max="3" width="10.5546875" customWidth="1"/>
    <col min="4" max="4" width="7.44140625" customWidth="1"/>
    <col min="5" max="5" width="14" customWidth="1"/>
    <col min="6" max="7" width="9.5546875" customWidth="1"/>
    <col min="8" max="8" width="13.109375" customWidth="1"/>
    <col min="9" max="9" width="10.109375" customWidth="1"/>
    <col min="10" max="10" width="9.109375" customWidth="1"/>
    <col min="11" max="26" width="8.6640625" customWidth="1"/>
  </cols>
  <sheetData>
    <row r="1" spans="1:26" ht="14.4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</row>
    <row r="2" spans="1:26" ht="14.4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</row>
    <row r="3" spans="1:26" ht="14.4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</row>
    <row r="4" spans="1:26" ht="14.4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</row>
    <row r="5" spans="1:26" ht="14.4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</row>
    <row r="6" spans="1:26" ht="14.4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</row>
    <row r="7" spans="1:26" ht="14.4">
      <c r="A7" s="126"/>
      <c r="B7" s="202" t="s">
        <v>191</v>
      </c>
      <c r="C7" s="203"/>
      <c r="D7" s="203"/>
      <c r="E7" s="203"/>
      <c r="F7" s="203"/>
      <c r="G7" s="203"/>
      <c r="H7" s="203"/>
      <c r="I7" s="203"/>
      <c r="J7" s="204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</row>
    <row r="8" spans="1:26" ht="14.4">
      <c r="A8" s="126"/>
      <c r="B8" s="127" t="str">
        <f>'1º Perfil de consumo'!R5</f>
        <v>PLANOS</v>
      </c>
      <c r="C8" s="128" t="str">
        <f>'1º Perfil de consumo'!U5</f>
        <v>TIKET</v>
      </c>
      <c r="D8" s="128" t="s">
        <v>192</v>
      </c>
      <c r="E8" s="128" t="s">
        <v>193</v>
      </c>
      <c r="F8" s="128" t="s">
        <v>173</v>
      </c>
      <c r="G8" s="128" t="s">
        <v>171</v>
      </c>
      <c r="H8" s="128" t="s">
        <v>194</v>
      </c>
      <c r="I8" s="129" t="s">
        <v>195</v>
      </c>
      <c r="J8" s="130" t="s">
        <v>196</v>
      </c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</row>
    <row r="9" spans="1:26" ht="14.4">
      <c r="A9" s="126"/>
      <c r="B9" s="131">
        <f>'1º Perfil de consumo'!R6</f>
        <v>1</v>
      </c>
      <c r="C9" s="132">
        <f>'1º Perfil de consumo'!U6</f>
        <v>41.15</v>
      </c>
      <c r="D9" s="133">
        <f>IF(C9=0,0,(LOOKUP(B9,'2º Calculadora de Banda (beta)'!S:S,'2º Calculadora de Banda (beta)'!Y:Y)))</f>
        <v>0.89276842105263166</v>
      </c>
      <c r="E9" s="134">
        <f>IF(C9=0,0,(B9/D9*'3º Custos interno'!$M$21))</f>
        <v>33.603339110749531</v>
      </c>
      <c r="F9" s="132">
        <f>'3º Custos interno'!$M$15</f>
        <v>22.222222222222221</v>
      </c>
      <c r="G9" s="132">
        <f>C9*'3º Custos interno'!$E$11</f>
        <v>1.8154411764705882</v>
      </c>
      <c r="H9" s="134">
        <f t="shared" ref="H9:H108" si="0">IF(C9=0,0,(E9+G9+F9))</f>
        <v>57.641002509442337</v>
      </c>
      <c r="I9" s="135">
        <f t="shared" ref="I9:I108" si="1">IF(C9=0,0,C9-H9)</f>
        <v>-16.491002509442339</v>
      </c>
      <c r="J9" s="136">
        <f t="shared" ref="J9:J108" si="2">IF(C9=0,0,I9/C9)</f>
        <v>-0.40075340241658175</v>
      </c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</row>
    <row r="10" spans="1:26" ht="14.4">
      <c r="A10" s="126"/>
      <c r="B10" s="131">
        <f>'1º Perfil de consumo'!R7</f>
        <v>2</v>
      </c>
      <c r="C10" s="132">
        <f>'1º Perfil de consumo'!U7</f>
        <v>59.9</v>
      </c>
      <c r="D10" s="133">
        <f>IF(C10=0,0,(LOOKUP(B10,'2º Calculadora de Banda (beta)'!S:S,'2º Calculadora de Banda (beta)'!Y:Y)))</f>
        <v>1.6885578947368423</v>
      </c>
      <c r="E10" s="134">
        <f>IF(C10=0,0,(B10/D10*'3º Custos interno'!$M$21))</f>
        <v>35.533279721718309</v>
      </c>
      <c r="F10" s="132">
        <f>'3º Custos interno'!$M$15</f>
        <v>22.222222222222221</v>
      </c>
      <c r="G10" s="132">
        <f>C10*'3º Custos interno'!$E$11</f>
        <v>2.6426470588235293</v>
      </c>
      <c r="H10" s="134">
        <f t="shared" si="0"/>
        <v>60.398149002764058</v>
      </c>
      <c r="I10" s="135">
        <f t="shared" si="1"/>
        <v>-0.49814900276405893</v>
      </c>
      <c r="J10" s="136">
        <f t="shared" si="2"/>
        <v>-8.316343952655408E-3</v>
      </c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1:26" ht="14.4">
      <c r="A11" s="126"/>
      <c r="B11" s="131">
        <f>'1º Perfil de consumo'!R8</f>
        <v>3</v>
      </c>
      <c r="C11" s="132">
        <f>'1º Perfil de consumo'!U8</f>
        <v>70.280434782608694</v>
      </c>
      <c r="D11" s="133">
        <f>IF(C11=0,0,(LOOKUP(B11,'2º Calculadora de Banda (beta)'!S:S,'2º Calculadora de Banda (beta)'!Y:Y)))</f>
        <v>2.4843473684210529</v>
      </c>
      <c r="E11" s="134">
        <f>IF(C11=0,0,(B11/D11*'3º Custos interno'!$M$21))</f>
        <v>36.226818014261923</v>
      </c>
      <c r="F11" s="132">
        <f>'3º Custos interno'!$M$15</f>
        <v>22.222222222222221</v>
      </c>
      <c r="G11" s="132">
        <f>C11*'3º Custos interno'!$E$11</f>
        <v>3.1006074168797957</v>
      </c>
      <c r="H11" s="134">
        <f t="shared" si="0"/>
        <v>61.549647653363941</v>
      </c>
      <c r="I11" s="135">
        <f t="shared" si="1"/>
        <v>8.730787129244753</v>
      </c>
      <c r="J11" s="136">
        <f t="shared" si="2"/>
        <v>0.12422784742653922</v>
      </c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</row>
    <row r="12" spans="1:26" ht="14.4">
      <c r="A12" s="126"/>
      <c r="B12" s="131">
        <f>'1º Perfil de consumo'!R9</f>
        <v>4</v>
      </c>
      <c r="C12" s="132">
        <f>'1º Perfil de consumo'!U9</f>
        <v>99.9</v>
      </c>
      <c r="D12" s="133">
        <f>IF(C12=0,0,(LOOKUP(B12,'2º Calculadora de Banda (beta)'!S:S,'2º Calculadora de Banda (beta)'!Y:Y)))</f>
        <v>3.2801368421052635</v>
      </c>
      <c r="E12" s="134">
        <f>IF(C12=0,0,(B12/D12*'3º Custos interno'!$M$21))</f>
        <v>36.583839570236151</v>
      </c>
      <c r="F12" s="132">
        <f>'3º Custos interno'!$M$15</f>
        <v>22.222222222222221</v>
      </c>
      <c r="G12" s="132">
        <f>C12*'3º Custos interno'!$E$11</f>
        <v>4.4073529411764714</v>
      </c>
      <c r="H12" s="134">
        <f t="shared" si="0"/>
        <v>63.213414733634842</v>
      </c>
      <c r="I12" s="135">
        <f t="shared" si="1"/>
        <v>36.686585266365164</v>
      </c>
      <c r="J12" s="136">
        <f t="shared" si="2"/>
        <v>0.367233085749401</v>
      </c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</row>
    <row r="13" spans="1:26" ht="14.4">
      <c r="A13" s="126"/>
      <c r="B13" s="131">
        <f>'1º Perfil de consumo'!R10</f>
        <v>5</v>
      </c>
      <c r="C13" s="132">
        <f>'1º Perfil de consumo'!U10</f>
        <v>99.533027522935782</v>
      </c>
      <c r="D13" s="133">
        <f>IF(C13=0,0,(LOOKUP(B13,'2º Calculadora de Banda (beta)'!S:S,'2º Calculadora de Banda (beta)'!Y:Y)))</f>
        <v>3.8372526593458907</v>
      </c>
      <c r="E13" s="134">
        <f>IF(C13=0,0,(B13/D13*'3º Custos interno'!$M$21))</f>
        <v>39.09046740372041</v>
      </c>
      <c r="F13" s="132">
        <f>'3º Custos interno'!$M$15</f>
        <v>22.222222222222221</v>
      </c>
      <c r="G13" s="132">
        <f>C13*'3º Custos interno'!$E$11</f>
        <v>4.3911629789530497</v>
      </c>
      <c r="H13" s="134">
        <f t="shared" si="0"/>
        <v>65.703852604895673</v>
      </c>
      <c r="I13" s="135">
        <f t="shared" si="1"/>
        <v>33.82917491804011</v>
      </c>
      <c r="J13" s="136">
        <f t="shared" si="2"/>
        <v>0.33987889005229666</v>
      </c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</row>
    <row r="14" spans="1:26" ht="14.4">
      <c r="A14" s="126"/>
      <c r="B14" s="131">
        <f>'1º Perfil de consumo'!R11</f>
        <v>6</v>
      </c>
      <c r="C14" s="132">
        <f>'1º Perfil de consumo'!U11</f>
        <v>0</v>
      </c>
      <c r="D14" s="133">
        <f>IF(C14=0,0,(LOOKUP(B14,'2º Calculadora de Banda (beta)'!S:S,'2º Calculadora de Banda (beta)'!Y:Y)))</f>
        <v>0</v>
      </c>
      <c r="E14" s="134">
        <f>IF(C14=0,0,(B14/D14*'3º Custos interno'!$M$21))</f>
        <v>0</v>
      </c>
      <c r="F14" s="132">
        <f>'3º Custos interno'!$M$15</f>
        <v>22.222222222222221</v>
      </c>
      <c r="G14" s="132">
        <f>C14*'3º Custos interno'!$E$11</f>
        <v>0</v>
      </c>
      <c r="H14" s="134">
        <f t="shared" si="0"/>
        <v>0</v>
      </c>
      <c r="I14" s="135">
        <f t="shared" si="1"/>
        <v>0</v>
      </c>
      <c r="J14" s="136">
        <f t="shared" si="2"/>
        <v>0</v>
      </c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</row>
    <row r="15" spans="1:26" ht="14.4">
      <c r="A15" s="126"/>
      <c r="B15" s="131">
        <f>'1º Perfil de consumo'!R12</f>
        <v>7</v>
      </c>
      <c r="C15" s="132">
        <f>'1º Perfil de consumo'!U12</f>
        <v>0</v>
      </c>
      <c r="D15" s="133">
        <f>IF(C15=0,0,(LOOKUP(B15,'2º Calculadora de Banda (beta)'!S:S,'2º Calculadora de Banda (beta)'!Y:Y)))</f>
        <v>0</v>
      </c>
      <c r="E15" s="134">
        <f>IF(C15=0,0,(B15/D15*'3º Custos interno'!$M$21))</f>
        <v>0</v>
      </c>
      <c r="F15" s="132">
        <f>'3º Custos interno'!$M$15</f>
        <v>22.222222222222221</v>
      </c>
      <c r="G15" s="132">
        <f>C15*'3º Custos interno'!$E$11</f>
        <v>0</v>
      </c>
      <c r="H15" s="134">
        <f t="shared" si="0"/>
        <v>0</v>
      </c>
      <c r="I15" s="135">
        <f t="shared" si="1"/>
        <v>0</v>
      </c>
      <c r="J15" s="136">
        <f t="shared" si="2"/>
        <v>0</v>
      </c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</row>
    <row r="16" spans="1:26" ht="14.4">
      <c r="A16" s="126"/>
      <c r="B16" s="131">
        <f>'1º Perfil de consumo'!R13</f>
        <v>8</v>
      </c>
      <c r="C16" s="132">
        <f>'1º Perfil de consumo'!U13</f>
        <v>139.9</v>
      </c>
      <c r="D16" s="133">
        <f>IF(C16=0,0,(LOOKUP(B16,'2º Calculadora de Banda (beta)'!S:S,'2º Calculadora de Banda (beta)'!Y:Y)))</f>
        <v>6.0111657062001722</v>
      </c>
      <c r="E16" s="134">
        <f>IF(C16=0,0,(B16/D16*'3º Custos interno'!$M$21))</f>
        <v>39.925700226905036</v>
      </c>
      <c r="F16" s="132">
        <f>'3º Custos interno'!$M$15</f>
        <v>22.222222222222221</v>
      </c>
      <c r="G16" s="132">
        <f>C16*'3º Custos interno'!$E$11</f>
        <v>6.1720588235294125</v>
      </c>
      <c r="H16" s="134">
        <f t="shared" si="0"/>
        <v>68.319981272656662</v>
      </c>
      <c r="I16" s="135">
        <f t="shared" si="1"/>
        <v>71.580018727343344</v>
      </c>
      <c r="J16" s="136">
        <f t="shared" si="2"/>
        <v>0.51165131327622115</v>
      </c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</row>
    <row r="17" spans="1:26" ht="14.4">
      <c r="A17" s="126"/>
      <c r="B17" s="131">
        <f>'1º Perfil de consumo'!R14</f>
        <v>9</v>
      </c>
      <c r="C17" s="132">
        <f>'1º Perfil de consumo'!U14</f>
        <v>0</v>
      </c>
      <c r="D17" s="133">
        <f>IF(C17=0,0,(LOOKUP(B17,'2º Calculadora de Banda (beta)'!S:S,'2º Calculadora de Banda (beta)'!Y:Y)))</f>
        <v>0</v>
      </c>
      <c r="E17" s="134">
        <f>IF(C17=0,0,(B17/D17*'3º Custos interno'!$M$21))</f>
        <v>0</v>
      </c>
      <c r="F17" s="132">
        <f>'3º Custos interno'!$M$15</f>
        <v>22.222222222222221</v>
      </c>
      <c r="G17" s="132">
        <f>C17*'3º Custos interno'!$E$11</f>
        <v>0</v>
      </c>
      <c r="H17" s="134">
        <f t="shared" si="0"/>
        <v>0</v>
      </c>
      <c r="I17" s="135">
        <f t="shared" si="1"/>
        <v>0</v>
      </c>
      <c r="J17" s="136">
        <f t="shared" si="2"/>
        <v>0</v>
      </c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</row>
    <row r="18" spans="1:26" ht="14.4">
      <c r="A18" s="126"/>
      <c r="B18" s="131">
        <f>'1º Perfil de consumo'!R15</f>
        <v>10</v>
      </c>
      <c r="C18" s="132">
        <f>'1º Perfil de consumo'!U15</f>
        <v>147.9</v>
      </c>
      <c r="D18" s="133">
        <f>IF(C18=0,0,(LOOKUP(B18,'2º Calculadora de Banda (beta)'!S:S,'2º Calculadora de Banda (beta)'!Y:Y)))</f>
        <v>7.4106054754206161</v>
      </c>
      <c r="E18" s="134">
        <f>IF(C18=0,0,(B18/D18*'3º Custos interno'!$M$21))</f>
        <v>40.482522109028132</v>
      </c>
      <c r="F18" s="132">
        <f>'3º Custos interno'!$M$15</f>
        <v>22.222222222222221</v>
      </c>
      <c r="G18" s="132">
        <f>C18*'3º Custos interno'!$E$11</f>
        <v>6.5250000000000004</v>
      </c>
      <c r="H18" s="134">
        <f t="shared" si="0"/>
        <v>69.229744331250345</v>
      </c>
      <c r="I18" s="135">
        <f t="shared" si="1"/>
        <v>78.670255668749661</v>
      </c>
      <c r="J18" s="136">
        <f t="shared" si="2"/>
        <v>0.53191518369675228</v>
      </c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</row>
    <row r="19" spans="1:26" ht="14.4">
      <c r="A19" s="126"/>
      <c r="B19" s="131">
        <f>'1º Perfil de consumo'!R16</f>
        <v>11</v>
      </c>
      <c r="C19" s="132">
        <f>'1º Perfil de consumo'!U16</f>
        <v>0</v>
      </c>
      <c r="D19" s="133">
        <f>IF(C19=0,0,(LOOKUP(B19,'2º Calculadora de Banda (beta)'!S:S,'2º Calculadora de Banda (beta)'!Y:Y)))</f>
        <v>0</v>
      </c>
      <c r="E19" s="134">
        <f>IF(C19=0,0,(B19/D19*'3º Custos interno'!$M$21))</f>
        <v>0</v>
      </c>
      <c r="F19" s="132">
        <f>'3º Custos interno'!$M$15</f>
        <v>22.222222222222221</v>
      </c>
      <c r="G19" s="132">
        <f>C19*'3º Custos interno'!$E$11</f>
        <v>0</v>
      </c>
      <c r="H19" s="134">
        <f t="shared" si="0"/>
        <v>0</v>
      </c>
      <c r="I19" s="135">
        <f t="shared" si="1"/>
        <v>0</v>
      </c>
      <c r="J19" s="136">
        <f t="shared" si="2"/>
        <v>0</v>
      </c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</row>
    <row r="20" spans="1:26" ht="14.4">
      <c r="A20" s="126"/>
      <c r="B20" s="131">
        <f>'1º Perfil de consumo'!R17</f>
        <v>12</v>
      </c>
      <c r="C20" s="132">
        <f>'1º Perfil de consumo'!U17</f>
        <v>0</v>
      </c>
      <c r="D20" s="133">
        <f>IF(C20=0,0,(LOOKUP(B20,'2º Calculadora de Banda (beta)'!S:S,'2º Calculadora de Banda (beta)'!Y:Y)))</f>
        <v>0</v>
      </c>
      <c r="E20" s="134">
        <f>IF(C20=0,0,(B20/D20*'3º Custos interno'!$M$21))</f>
        <v>0</v>
      </c>
      <c r="F20" s="132">
        <f>'3º Custos interno'!$M$15</f>
        <v>22.222222222222221</v>
      </c>
      <c r="G20" s="132">
        <f>C20*'3º Custos interno'!$E$11</f>
        <v>0</v>
      </c>
      <c r="H20" s="134">
        <f t="shared" si="0"/>
        <v>0</v>
      </c>
      <c r="I20" s="135">
        <f t="shared" si="1"/>
        <v>0</v>
      </c>
      <c r="J20" s="136">
        <f t="shared" si="2"/>
        <v>0</v>
      </c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</row>
    <row r="21" spans="1:26" ht="15.75" customHeight="1">
      <c r="A21" s="126"/>
      <c r="B21" s="131">
        <f>'1º Perfil de consumo'!R18</f>
        <v>13</v>
      </c>
      <c r="C21" s="132">
        <f>'1º Perfil de consumo'!U18</f>
        <v>0</v>
      </c>
      <c r="D21" s="133">
        <f>IF(C21=0,0,(LOOKUP(B21,'2º Calculadora de Banda (beta)'!S:S,'2º Calculadora de Banda (beta)'!Y:Y)))</f>
        <v>0</v>
      </c>
      <c r="E21" s="134">
        <f>IF(C21=0,0,(B21/D21*'3º Custos interno'!$M$21))</f>
        <v>0</v>
      </c>
      <c r="F21" s="132">
        <f>'3º Custos interno'!$M$15</f>
        <v>22.222222222222221</v>
      </c>
      <c r="G21" s="132">
        <f>C21*'3º Custos interno'!$E$11</f>
        <v>0</v>
      </c>
      <c r="H21" s="134">
        <f t="shared" si="0"/>
        <v>0</v>
      </c>
      <c r="I21" s="135">
        <f t="shared" si="1"/>
        <v>0</v>
      </c>
      <c r="J21" s="136">
        <f t="shared" si="2"/>
        <v>0</v>
      </c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</row>
    <row r="22" spans="1:26" ht="15.75" customHeight="1">
      <c r="A22" s="126"/>
      <c r="B22" s="131">
        <f>'1º Perfil de consumo'!R19</f>
        <v>14</v>
      </c>
      <c r="C22" s="132">
        <f>'1º Perfil de consumo'!U19</f>
        <v>0</v>
      </c>
      <c r="D22" s="133">
        <f>IF(C22=0,0,(LOOKUP(B22,'2º Calculadora de Banda (beta)'!S:S,'2º Calculadora de Banda (beta)'!Y:Y)))</f>
        <v>0</v>
      </c>
      <c r="E22" s="134">
        <f>IF(C22=0,0,(B22/D22*'3º Custos interno'!$M$21))</f>
        <v>0</v>
      </c>
      <c r="F22" s="132">
        <f>'3º Custos interno'!$M$15</f>
        <v>22.222222222222221</v>
      </c>
      <c r="G22" s="132">
        <f>C22*'3º Custos interno'!$E$11</f>
        <v>0</v>
      </c>
      <c r="H22" s="134">
        <f t="shared" si="0"/>
        <v>0</v>
      </c>
      <c r="I22" s="135">
        <f t="shared" si="1"/>
        <v>0</v>
      </c>
      <c r="J22" s="136">
        <f t="shared" si="2"/>
        <v>0</v>
      </c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</row>
    <row r="23" spans="1:26" ht="15.75" customHeight="1">
      <c r="A23" s="126"/>
      <c r="B23" s="131">
        <f>'1º Perfil de consumo'!R20</f>
        <v>15</v>
      </c>
      <c r="C23" s="132">
        <f>'1º Perfil de consumo'!U20</f>
        <v>189.9</v>
      </c>
      <c r="D23" s="133">
        <f>IF(C23=0,0,(LOOKUP(B23,'2º Calculadora de Banda (beta)'!S:S,'2º Calculadora de Banda (beta)'!Y:Y)))</f>
        <v>10.746377258813073</v>
      </c>
      <c r="E23" s="134">
        <f>IF(C23=0,0,(B23/D23*'3º Custos interno'!$M$21))</f>
        <v>41.874576814335853</v>
      </c>
      <c r="F23" s="132">
        <f>'3º Custos interno'!$M$15</f>
        <v>22.222222222222221</v>
      </c>
      <c r="G23" s="132">
        <f>C23*'3º Custos interno'!$E$11</f>
        <v>8.3779411764705891</v>
      </c>
      <c r="H23" s="134">
        <f t="shared" si="0"/>
        <v>72.474740213028667</v>
      </c>
      <c r="I23" s="135">
        <f t="shared" si="1"/>
        <v>117.42525978697134</v>
      </c>
      <c r="J23" s="136">
        <f t="shared" si="2"/>
        <v>0.61835313210622078</v>
      </c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</row>
    <row r="24" spans="1:26" ht="15.75" customHeight="1">
      <c r="A24" s="126"/>
      <c r="B24" s="131">
        <f>'1º Perfil de consumo'!R21</f>
        <v>16</v>
      </c>
      <c r="C24" s="132">
        <f>'1º Perfil de consumo'!U21</f>
        <v>0</v>
      </c>
      <c r="D24" s="133">
        <f>IF(C24=0,0,(LOOKUP(B24,'2º Calculadora de Banda (beta)'!S:S,'2º Calculadora de Banda (beta)'!Y:Y)))</f>
        <v>0</v>
      </c>
      <c r="E24" s="134">
        <f>IF(C24=0,0,(B24/D24*'3º Custos interno'!$M$21))</f>
        <v>0</v>
      </c>
      <c r="F24" s="132">
        <f>'3º Custos interno'!$M$15</f>
        <v>22.222222222222221</v>
      </c>
      <c r="G24" s="132">
        <f>C24*'3º Custos interno'!$E$11</f>
        <v>0</v>
      </c>
      <c r="H24" s="134">
        <f t="shared" si="0"/>
        <v>0</v>
      </c>
      <c r="I24" s="135">
        <f t="shared" si="1"/>
        <v>0</v>
      </c>
      <c r="J24" s="136">
        <f t="shared" si="2"/>
        <v>0</v>
      </c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</row>
    <row r="25" spans="1:26" ht="15.75" customHeight="1">
      <c r="A25" s="126"/>
      <c r="B25" s="131">
        <f>'1º Perfil de consumo'!R22</f>
        <v>17</v>
      </c>
      <c r="C25" s="132">
        <f>'1º Perfil de consumo'!U22</f>
        <v>0</v>
      </c>
      <c r="D25" s="133">
        <f>IF(C25=0,0,(LOOKUP(B25,'2º Calculadora de Banda (beta)'!S:S,'2º Calculadora de Banda (beta)'!Y:Y)))</f>
        <v>0</v>
      </c>
      <c r="E25" s="134">
        <f>IF(C25=0,0,(B25/D25*'3º Custos interno'!$M$21))</f>
        <v>0</v>
      </c>
      <c r="F25" s="132">
        <f>'3º Custos interno'!$M$15</f>
        <v>22.222222222222221</v>
      </c>
      <c r="G25" s="132">
        <f>C25*'3º Custos interno'!$E$11</f>
        <v>0</v>
      </c>
      <c r="H25" s="134">
        <f t="shared" si="0"/>
        <v>0</v>
      </c>
      <c r="I25" s="135">
        <f t="shared" si="1"/>
        <v>0</v>
      </c>
      <c r="J25" s="136">
        <f t="shared" si="2"/>
        <v>0</v>
      </c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</row>
    <row r="26" spans="1:26" ht="15.75" customHeight="1">
      <c r="A26" s="126"/>
      <c r="B26" s="131">
        <f>'1º Perfil de consumo'!R23</f>
        <v>18</v>
      </c>
      <c r="C26" s="132">
        <f>'1º Perfil de consumo'!U23</f>
        <v>0</v>
      </c>
      <c r="D26" s="133">
        <f>IF(C26=0,0,(LOOKUP(B26,'2º Calculadora de Banda (beta)'!S:S,'2º Calculadora de Banda (beta)'!Y:Y)))</f>
        <v>0</v>
      </c>
      <c r="E26" s="134">
        <f>IF(C26=0,0,(B26/D26*'3º Custos interno'!$M$21))</f>
        <v>0</v>
      </c>
      <c r="F26" s="132">
        <f>'3º Custos interno'!$M$15</f>
        <v>22.222222222222221</v>
      </c>
      <c r="G26" s="132">
        <f>C26*'3º Custos interno'!$E$11</f>
        <v>0</v>
      </c>
      <c r="H26" s="134">
        <f t="shared" si="0"/>
        <v>0</v>
      </c>
      <c r="I26" s="135">
        <f t="shared" si="1"/>
        <v>0</v>
      </c>
      <c r="J26" s="136">
        <f t="shared" si="2"/>
        <v>0</v>
      </c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</row>
    <row r="27" spans="1:26" ht="15.75" customHeight="1">
      <c r="A27" s="126"/>
      <c r="B27" s="131">
        <f>'1º Perfil de consumo'!R24</f>
        <v>19</v>
      </c>
      <c r="C27" s="132">
        <f>'1º Perfil de consumo'!U24</f>
        <v>0</v>
      </c>
      <c r="D27" s="133">
        <f>IF(C27=0,0,(LOOKUP(B27,'2º Calculadora de Banda (beta)'!S:S,'2º Calculadora de Banda (beta)'!Y:Y)))</f>
        <v>0</v>
      </c>
      <c r="E27" s="134">
        <f>IF(C27=0,0,(B27/D27*'3º Custos interno'!$M$21))</f>
        <v>0</v>
      </c>
      <c r="F27" s="132">
        <f>'3º Custos interno'!$M$15</f>
        <v>22.222222222222221</v>
      </c>
      <c r="G27" s="132">
        <f>C27*'3º Custos interno'!$E$11</f>
        <v>0</v>
      </c>
      <c r="H27" s="134">
        <f t="shared" si="0"/>
        <v>0</v>
      </c>
      <c r="I27" s="135">
        <f t="shared" si="1"/>
        <v>0</v>
      </c>
      <c r="J27" s="136">
        <f t="shared" si="2"/>
        <v>0</v>
      </c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</row>
    <row r="28" spans="1:26" ht="15.75" customHeight="1">
      <c r="A28" s="126"/>
      <c r="B28" s="131">
        <f>'1º Perfil de consumo'!R25</f>
        <v>20</v>
      </c>
      <c r="C28" s="132">
        <f>'1º Perfil de consumo'!U25</f>
        <v>149.9</v>
      </c>
      <c r="D28" s="133">
        <f>IF(C28=0,0,(LOOKUP(B28,'2º Calculadora de Banda (beta)'!S:S,'2º Calculadora de Banda (beta)'!Y:Y)))</f>
        <v>13.867499708813543</v>
      </c>
      <c r="E28" s="134">
        <f>IF(C28=0,0,(B28/D28*'3º Custos interno'!$M$21))</f>
        <v>43.26663151964356</v>
      </c>
      <c r="F28" s="132">
        <f>'3º Custos interno'!$M$15</f>
        <v>22.222222222222221</v>
      </c>
      <c r="G28" s="132">
        <f>C28*'3º Custos interno'!$E$11</f>
        <v>6.613235294117648</v>
      </c>
      <c r="H28" s="134">
        <f t="shared" si="0"/>
        <v>72.102089035983425</v>
      </c>
      <c r="I28" s="135">
        <f t="shared" si="1"/>
        <v>77.79791096401658</v>
      </c>
      <c r="J28" s="136">
        <f t="shared" si="2"/>
        <v>0.51899873891939008</v>
      </c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</row>
    <row r="29" spans="1:26" ht="15.75" customHeight="1">
      <c r="A29" s="126"/>
      <c r="B29" s="131">
        <f>'1º Perfil de consumo'!R26</f>
        <v>21</v>
      </c>
      <c r="C29" s="132">
        <f>'1º Perfil de consumo'!U26</f>
        <v>0</v>
      </c>
      <c r="D29" s="133">
        <f>IF(C29=0,0,(LOOKUP(B29,'2º Calculadora de Banda (beta)'!S:S,'2º Calculadora de Banda (beta)'!Y:Y)))</f>
        <v>0</v>
      </c>
      <c r="E29" s="134">
        <f>IF(C29=0,0,(B29/D29*'3º Custos interno'!$M$21))</f>
        <v>0</v>
      </c>
      <c r="F29" s="132">
        <f>'3º Custos interno'!$M$15</f>
        <v>22.222222222222221</v>
      </c>
      <c r="G29" s="132">
        <f>C29*'3º Custos interno'!$E$11</f>
        <v>0</v>
      </c>
      <c r="H29" s="134">
        <f t="shared" si="0"/>
        <v>0</v>
      </c>
      <c r="I29" s="135">
        <f t="shared" si="1"/>
        <v>0</v>
      </c>
      <c r="J29" s="136">
        <f t="shared" si="2"/>
        <v>0</v>
      </c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</row>
    <row r="30" spans="1:26" ht="15.75" customHeight="1">
      <c r="A30" s="126"/>
      <c r="B30" s="131">
        <f>'1º Perfil de consumo'!R27</f>
        <v>22</v>
      </c>
      <c r="C30" s="132">
        <f>'1º Perfil de consumo'!U27</f>
        <v>0</v>
      </c>
      <c r="D30" s="133">
        <f>IF(C30=0,0,(LOOKUP(B30,'2º Calculadora de Banda (beta)'!S:S,'2º Calculadora de Banda (beta)'!Y:Y)))</f>
        <v>0</v>
      </c>
      <c r="E30" s="134">
        <f>IF(C30=0,0,(B30/D30*'3º Custos interno'!$M$21))</f>
        <v>0</v>
      </c>
      <c r="F30" s="132">
        <f>'3º Custos interno'!$M$15</f>
        <v>22.222222222222221</v>
      </c>
      <c r="G30" s="132">
        <f>C30*'3º Custos interno'!$E$11</f>
        <v>0</v>
      </c>
      <c r="H30" s="134">
        <f t="shared" si="0"/>
        <v>0</v>
      </c>
      <c r="I30" s="135">
        <f t="shared" si="1"/>
        <v>0</v>
      </c>
      <c r="J30" s="136">
        <f t="shared" si="2"/>
        <v>0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</row>
    <row r="31" spans="1:26" ht="15.75" customHeight="1">
      <c r="A31" s="126"/>
      <c r="B31" s="131">
        <f>'1º Perfil de consumo'!R28</f>
        <v>23</v>
      </c>
      <c r="C31" s="132">
        <f>'1º Perfil de consumo'!U28</f>
        <v>0</v>
      </c>
      <c r="D31" s="133">
        <f>IF(C31=0,0,(LOOKUP(B31,'2º Calculadora de Banda (beta)'!S:S,'2º Calculadora de Banda (beta)'!Y:Y)))</f>
        <v>0</v>
      </c>
      <c r="E31" s="134">
        <f>IF(C31=0,0,(B31/D31*'3º Custos interno'!$M$21))</f>
        <v>0</v>
      </c>
      <c r="F31" s="132">
        <f>'3º Custos interno'!$M$15</f>
        <v>22.222222222222221</v>
      </c>
      <c r="G31" s="132">
        <f>C31*'3º Custos interno'!$E$11</f>
        <v>0</v>
      </c>
      <c r="H31" s="134">
        <f t="shared" si="0"/>
        <v>0</v>
      </c>
      <c r="I31" s="135">
        <f t="shared" si="1"/>
        <v>0</v>
      </c>
      <c r="J31" s="136">
        <f t="shared" si="2"/>
        <v>0</v>
      </c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</row>
    <row r="32" spans="1:26" ht="15.75" customHeight="1">
      <c r="A32" s="126"/>
      <c r="B32" s="131">
        <f>'1º Perfil de consumo'!R29</f>
        <v>24</v>
      </c>
      <c r="C32" s="132">
        <f>'1º Perfil de consumo'!U29</f>
        <v>0</v>
      </c>
      <c r="D32" s="133">
        <f>IF(C32=0,0,(LOOKUP(B32,'2º Calculadora de Banda (beta)'!S:S,'2º Calculadora de Banda (beta)'!Y:Y)))</f>
        <v>0</v>
      </c>
      <c r="E32" s="134">
        <f>IF(C32=0,0,(B32/D32*'3º Custos interno'!$M$21))</f>
        <v>0</v>
      </c>
      <c r="F32" s="132">
        <f>'3º Custos interno'!$M$15</f>
        <v>22.222222222222221</v>
      </c>
      <c r="G32" s="132">
        <f>C32*'3º Custos interno'!$E$11</f>
        <v>0</v>
      </c>
      <c r="H32" s="134">
        <f t="shared" si="0"/>
        <v>0</v>
      </c>
      <c r="I32" s="135">
        <f t="shared" si="1"/>
        <v>0</v>
      </c>
      <c r="J32" s="136">
        <f t="shared" si="2"/>
        <v>0</v>
      </c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</row>
    <row r="33" spans="1:26" ht="15.75" customHeight="1">
      <c r="A33" s="126"/>
      <c r="B33" s="131">
        <f>'1º Perfil de consumo'!R30</f>
        <v>25</v>
      </c>
      <c r="C33" s="132">
        <f>'1º Perfil de consumo'!U30</f>
        <v>0</v>
      </c>
      <c r="D33" s="133">
        <f>IF(C33=0,0,(LOOKUP(B33,'2º Calculadora de Banda (beta)'!S:S,'2º Calculadora de Banda (beta)'!Y:Y)))</f>
        <v>0</v>
      </c>
      <c r="E33" s="134">
        <f>IF(C33=0,0,(B33/D33*'3º Custos interno'!$M$21))</f>
        <v>0</v>
      </c>
      <c r="F33" s="132">
        <f>'3º Custos interno'!$M$15</f>
        <v>22.222222222222221</v>
      </c>
      <c r="G33" s="132">
        <f>C33*'3º Custos interno'!$E$11</f>
        <v>0</v>
      </c>
      <c r="H33" s="134">
        <f t="shared" si="0"/>
        <v>0</v>
      </c>
      <c r="I33" s="135">
        <f t="shared" si="1"/>
        <v>0</v>
      </c>
      <c r="J33" s="136">
        <f t="shared" si="2"/>
        <v>0</v>
      </c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</row>
    <row r="34" spans="1:26" ht="15.75" customHeight="1">
      <c r="A34" s="126"/>
      <c r="B34" s="131">
        <f>'1º Perfil de consumo'!R31</f>
        <v>26</v>
      </c>
      <c r="C34" s="132">
        <f>'1º Perfil de consumo'!U31</f>
        <v>0</v>
      </c>
      <c r="D34" s="133">
        <f>IF(C34=0,0,(LOOKUP(B34,'2º Calculadora de Banda (beta)'!S:S,'2º Calculadora de Banda (beta)'!Y:Y)))</f>
        <v>0</v>
      </c>
      <c r="E34" s="134">
        <f>IF(C34=0,0,(B34/D34*'3º Custos interno'!$M$21))</f>
        <v>0</v>
      </c>
      <c r="F34" s="132">
        <f>'3º Custos interno'!$M$15</f>
        <v>22.222222222222221</v>
      </c>
      <c r="G34" s="132">
        <f>C34*'3º Custos interno'!$E$11</f>
        <v>0</v>
      </c>
      <c r="H34" s="134">
        <f t="shared" si="0"/>
        <v>0</v>
      </c>
      <c r="I34" s="135">
        <f t="shared" si="1"/>
        <v>0</v>
      </c>
      <c r="J34" s="136">
        <f t="shared" si="2"/>
        <v>0</v>
      </c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</row>
    <row r="35" spans="1:26" ht="15.75" customHeight="1">
      <c r="A35" s="126"/>
      <c r="B35" s="131">
        <f>'1º Perfil de consumo'!R32</f>
        <v>27</v>
      </c>
      <c r="C35" s="132">
        <f>'1º Perfil de consumo'!U32</f>
        <v>0</v>
      </c>
      <c r="D35" s="133">
        <f>IF(C35=0,0,(LOOKUP(B35,'2º Calculadora de Banda (beta)'!S:S,'2º Calculadora de Banda (beta)'!Y:Y)))</f>
        <v>0</v>
      </c>
      <c r="E35" s="134">
        <f>IF(C35=0,0,(B35/D35*'3º Custos interno'!$M$21))</f>
        <v>0</v>
      </c>
      <c r="F35" s="132">
        <f>'3º Custos interno'!$M$15</f>
        <v>22.222222222222221</v>
      </c>
      <c r="G35" s="132">
        <f>C35*'3º Custos interno'!$E$11</f>
        <v>0</v>
      </c>
      <c r="H35" s="134">
        <f t="shared" si="0"/>
        <v>0</v>
      </c>
      <c r="I35" s="135">
        <f t="shared" si="1"/>
        <v>0</v>
      </c>
      <c r="J35" s="136">
        <f t="shared" si="2"/>
        <v>0</v>
      </c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</row>
    <row r="36" spans="1:26" ht="15.75" customHeight="1">
      <c r="A36" s="126"/>
      <c r="B36" s="131">
        <f>'1º Perfil de consumo'!R33</f>
        <v>28</v>
      </c>
      <c r="C36" s="132">
        <f>'1º Perfil de consumo'!U33</f>
        <v>0</v>
      </c>
      <c r="D36" s="133">
        <f>IF(C36=0,0,(LOOKUP(B36,'2º Calculadora de Banda (beta)'!S:S,'2º Calculadora de Banda (beta)'!Y:Y)))</f>
        <v>0</v>
      </c>
      <c r="E36" s="134">
        <f>IF(C36=0,0,(B36/D36*'3º Custos interno'!$M$21))</f>
        <v>0</v>
      </c>
      <c r="F36" s="132">
        <f>'3º Custos interno'!$M$15</f>
        <v>22.222222222222221</v>
      </c>
      <c r="G36" s="132">
        <f>C36*'3º Custos interno'!$E$11</f>
        <v>0</v>
      </c>
      <c r="H36" s="134">
        <f t="shared" si="0"/>
        <v>0</v>
      </c>
      <c r="I36" s="135">
        <f t="shared" si="1"/>
        <v>0</v>
      </c>
      <c r="J36" s="136">
        <f t="shared" si="2"/>
        <v>0</v>
      </c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</row>
    <row r="37" spans="1:26" ht="15.75" customHeight="1">
      <c r="A37" s="126"/>
      <c r="B37" s="131">
        <f>'1º Perfil de consumo'!R34</f>
        <v>29</v>
      </c>
      <c r="C37" s="132">
        <f>'1º Perfil de consumo'!U34</f>
        <v>0</v>
      </c>
      <c r="D37" s="133">
        <f>IF(C37=0,0,(LOOKUP(B37,'2º Calculadora de Banda (beta)'!S:S,'2º Calculadora de Banda (beta)'!Y:Y)))</f>
        <v>0</v>
      </c>
      <c r="E37" s="134">
        <f>IF(C37=0,0,(B37/D37*'3º Custos interno'!$M$21))</f>
        <v>0</v>
      </c>
      <c r="F37" s="132">
        <f>'3º Custos interno'!$M$15</f>
        <v>22.222222222222221</v>
      </c>
      <c r="G37" s="132">
        <f>C37*'3º Custos interno'!$E$11</f>
        <v>0</v>
      </c>
      <c r="H37" s="134">
        <f t="shared" si="0"/>
        <v>0</v>
      </c>
      <c r="I37" s="135">
        <f t="shared" si="1"/>
        <v>0</v>
      </c>
      <c r="J37" s="136">
        <f t="shared" si="2"/>
        <v>0</v>
      </c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</row>
    <row r="38" spans="1:26" ht="15.75" customHeight="1">
      <c r="A38" s="126"/>
      <c r="B38" s="131">
        <f>'1º Perfil de consumo'!R35</f>
        <v>30</v>
      </c>
      <c r="C38" s="132">
        <f>'1º Perfil de consumo'!U35</f>
        <v>0</v>
      </c>
      <c r="D38" s="133">
        <f>IF(C38=0,0,(LOOKUP(B38,'2º Calculadora de Banda (beta)'!S:S,'2º Calculadora de Banda (beta)'!Y:Y)))</f>
        <v>0</v>
      </c>
      <c r="E38" s="134">
        <f>IF(C38=0,0,(B38/D38*'3º Custos interno'!$M$21))</f>
        <v>0</v>
      </c>
      <c r="F38" s="132">
        <f>'3º Custos interno'!$M$15</f>
        <v>22.222222222222221</v>
      </c>
      <c r="G38" s="132">
        <f>C38*'3º Custos interno'!$E$11</f>
        <v>0</v>
      </c>
      <c r="H38" s="134">
        <f t="shared" si="0"/>
        <v>0</v>
      </c>
      <c r="I38" s="135">
        <f t="shared" si="1"/>
        <v>0</v>
      </c>
      <c r="J38" s="136">
        <f t="shared" si="2"/>
        <v>0</v>
      </c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</row>
    <row r="39" spans="1:26" ht="15.75" customHeight="1">
      <c r="A39" s="126"/>
      <c r="B39" s="131">
        <f>'1º Perfil de consumo'!R36</f>
        <v>31</v>
      </c>
      <c r="C39" s="132">
        <f>'1º Perfil de consumo'!U36</f>
        <v>0</v>
      </c>
      <c r="D39" s="133">
        <f>IF(C39=0,0,(LOOKUP(B39,'2º Calculadora de Banda (beta)'!S:S,'2º Calculadora de Banda (beta)'!Y:Y)))</f>
        <v>0</v>
      </c>
      <c r="E39" s="134">
        <f>IF(C39=0,0,(B39/D39*'3º Custos interno'!$M$21))</f>
        <v>0</v>
      </c>
      <c r="F39" s="132">
        <f>'3º Custos interno'!$M$15</f>
        <v>22.222222222222221</v>
      </c>
      <c r="G39" s="132">
        <f>C39*'3º Custos interno'!$E$11</f>
        <v>0</v>
      </c>
      <c r="H39" s="134">
        <f t="shared" si="0"/>
        <v>0</v>
      </c>
      <c r="I39" s="135">
        <f t="shared" si="1"/>
        <v>0</v>
      </c>
      <c r="J39" s="136">
        <f t="shared" si="2"/>
        <v>0</v>
      </c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</row>
    <row r="40" spans="1:26" ht="15.75" customHeight="1">
      <c r="A40" s="126"/>
      <c r="B40" s="131">
        <f>'1º Perfil de consumo'!R37</f>
        <v>32</v>
      </c>
      <c r="C40" s="132">
        <f>'1º Perfil de consumo'!U37</f>
        <v>0</v>
      </c>
      <c r="D40" s="133">
        <f>IF(C40=0,0,(LOOKUP(B40,'2º Calculadora de Banda (beta)'!S:S,'2º Calculadora de Banda (beta)'!Y:Y)))</f>
        <v>0</v>
      </c>
      <c r="E40" s="134">
        <f>IF(C40=0,0,(B40/D40*'3º Custos interno'!$M$21))</f>
        <v>0</v>
      </c>
      <c r="F40" s="132">
        <f>'3º Custos interno'!$M$15</f>
        <v>22.222222222222221</v>
      </c>
      <c r="G40" s="132">
        <f>C40*'3º Custos interno'!$E$11</f>
        <v>0</v>
      </c>
      <c r="H40" s="134">
        <f t="shared" si="0"/>
        <v>0</v>
      </c>
      <c r="I40" s="135">
        <f t="shared" si="1"/>
        <v>0</v>
      </c>
      <c r="J40" s="136">
        <f t="shared" si="2"/>
        <v>0</v>
      </c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</row>
    <row r="41" spans="1:26" ht="15.75" customHeight="1">
      <c r="A41" s="126"/>
      <c r="B41" s="131">
        <f>'1º Perfil de consumo'!R38</f>
        <v>33</v>
      </c>
      <c r="C41" s="132">
        <f>'1º Perfil de consumo'!U38</f>
        <v>0</v>
      </c>
      <c r="D41" s="133">
        <f>IF(C41=0,0,(LOOKUP(B41,'2º Calculadora de Banda (beta)'!S:S,'2º Calculadora de Banda (beta)'!Y:Y)))</f>
        <v>0</v>
      </c>
      <c r="E41" s="134">
        <f>IF(C41=0,0,(B41/D41*'3º Custos interno'!$M$21))</f>
        <v>0</v>
      </c>
      <c r="F41" s="132">
        <f>'3º Custos interno'!$M$15</f>
        <v>22.222222222222221</v>
      </c>
      <c r="G41" s="132">
        <f>C41*'3º Custos interno'!$E$11</f>
        <v>0</v>
      </c>
      <c r="H41" s="134">
        <f t="shared" si="0"/>
        <v>0</v>
      </c>
      <c r="I41" s="135">
        <f t="shared" si="1"/>
        <v>0</v>
      </c>
      <c r="J41" s="136">
        <f t="shared" si="2"/>
        <v>0</v>
      </c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</row>
    <row r="42" spans="1:26" ht="15.75" customHeight="1">
      <c r="A42" s="126"/>
      <c r="B42" s="131">
        <f>'1º Perfil de consumo'!R39</f>
        <v>34</v>
      </c>
      <c r="C42" s="132">
        <f>'1º Perfil de consumo'!U39</f>
        <v>0</v>
      </c>
      <c r="D42" s="133">
        <f>IF(C42=0,0,(LOOKUP(B42,'2º Calculadora de Banda (beta)'!S:S,'2º Calculadora de Banda (beta)'!Y:Y)))</f>
        <v>0</v>
      </c>
      <c r="E42" s="134">
        <f>IF(C42=0,0,(B42/D42*'3º Custos interno'!$M$21))</f>
        <v>0</v>
      </c>
      <c r="F42" s="132">
        <f>'3º Custos interno'!$M$15</f>
        <v>22.222222222222221</v>
      </c>
      <c r="G42" s="132">
        <f>C42*'3º Custos interno'!$E$11</f>
        <v>0</v>
      </c>
      <c r="H42" s="134">
        <f t="shared" si="0"/>
        <v>0</v>
      </c>
      <c r="I42" s="135">
        <f t="shared" si="1"/>
        <v>0</v>
      </c>
      <c r="J42" s="136">
        <f t="shared" si="2"/>
        <v>0</v>
      </c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</row>
    <row r="43" spans="1:26" ht="15.75" customHeight="1">
      <c r="A43" s="126"/>
      <c r="B43" s="131">
        <f>'1º Perfil de consumo'!R40</f>
        <v>35</v>
      </c>
      <c r="C43" s="132">
        <f>'1º Perfil de consumo'!U40</f>
        <v>0</v>
      </c>
      <c r="D43" s="133">
        <f>IF(C43=0,0,(LOOKUP(B43,'2º Calculadora de Banda (beta)'!S:S,'2º Calculadora de Banda (beta)'!Y:Y)))</f>
        <v>0</v>
      </c>
      <c r="E43" s="134">
        <f>IF(C43=0,0,(B43/D43*'3º Custos interno'!$M$21))</f>
        <v>0</v>
      </c>
      <c r="F43" s="132">
        <f>'3º Custos interno'!$M$15</f>
        <v>22.222222222222221</v>
      </c>
      <c r="G43" s="132">
        <f>C43*'3º Custos interno'!$E$11</f>
        <v>0</v>
      </c>
      <c r="H43" s="134">
        <f t="shared" si="0"/>
        <v>0</v>
      </c>
      <c r="I43" s="135">
        <f t="shared" si="1"/>
        <v>0</v>
      </c>
      <c r="J43" s="136">
        <f t="shared" si="2"/>
        <v>0</v>
      </c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</row>
    <row r="44" spans="1:26" ht="15.75" customHeight="1">
      <c r="A44" s="126"/>
      <c r="B44" s="131">
        <f>'1º Perfil de consumo'!R41</f>
        <v>36</v>
      </c>
      <c r="C44" s="132">
        <f>'1º Perfil de consumo'!U41</f>
        <v>0</v>
      </c>
      <c r="D44" s="133">
        <f>IF(C44=0,0,(LOOKUP(B44,'2º Calculadora de Banda (beta)'!S:S,'2º Calculadora de Banda (beta)'!Y:Y)))</f>
        <v>0</v>
      </c>
      <c r="E44" s="134">
        <f>IF(C44=0,0,(B44/D44*'3º Custos interno'!$M$21))</f>
        <v>0</v>
      </c>
      <c r="F44" s="132">
        <f>'3º Custos interno'!$M$15</f>
        <v>22.222222222222221</v>
      </c>
      <c r="G44" s="132">
        <f>C44*'3º Custos interno'!$E$11</f>
        <v>0</v>
      </c>
      <c r="H44" s="134">
        <f t="shared" si="0"/>
        <v>0</v>
      </c>
      <c r="I44" s="135">
        <f t="shared" si="1"/>
        <v>0</v>
      </c>
      <c r="J44" s="136">
        <f t="shared" si="2"/>
        <v>0</v>
      </c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</row>
    <row r="45" spans="1:26" ht="15.75" customHeight="1">
      <c r="A45" s="126"/>
      <c r="B45" s="131">
        <f>'1º Perfil de consumo'!R42</f>
        <v>37</v>
      </c>
      <c r="C45" s="132">
        <f>'1º Perfil de consumo'!U42</f>
        <v>0</v>
      </c>
      <c r="D45" s="133">
        <f>IF(C45=0,0,(LOOKUP(B45,'2º Calculadora de Banda (beta)'!S:S,'2º Calculadora de Banda (beta)'!Y:Y)))</f>
        <v>0</v>
      </c>
      <c r="E45" s="134">
        <f>IF(C45=0,0,(B45/D45*'3º Custos interno'!$M$21))</f>
        <v>0</v>
      </c>
      <c r="F45" s="132">
        <f>'3º Custos interno'!$M$15</f>
        <v>22.222222222222221</v>
      </c>
      <c r="G45" s="132">
        <f>C45*'3º Custos interno'!$E$11</f>
        <v>0</v>
      </c>
      <c r="H45" s="134">
        <f t="shared" si="0"/>
        <v>0</v>
      </c>
      <c r="I45" s="135">
        <f t="shared" si="1"/>
        <v>0</v>
      </c>
      <c r="J45" s="136">
        <f t="shared" si="2"/>
        <v>0</v>
      </c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</row>
    <row r="46" spans="1:26" ht="15.75" customHeight="1">
      <c r="A46" s="126"/>
      <c r="B46" s="131">
        <f>'1º Perfil de consumo'!R43</f>
        <v>38</v>
      </c>
      <c r="C46" s="132">
        <f>'1º Perfil de consumo'!U43</f>
        <v>0</v>
      </c>
      <c r="D46" s="133">
        <f>IF(C46=0,0,(LOOKUP(B46,'2º Calculadora de Banda (beta)'!S:S,'2º Calculadora de Banda (beta)'!Y:Y)))</f>
        <v>0</v>
      </c>
      <c r="E46" s="134">
        <f>IF(C46=0,0,(B46/D46*'3º Custos interno'!$M$21))</f>
        <v>0</v>
      </c>
      <c r="F46" s="132">
        <f>'3º Custos interno'!$M$15</f>
        <v>22.222222222222221</v>
      </c>
      <c r="G46" s="132">
        <f>C46*'3º Custos interno'!$E$11</f>
        <v>0</v>
      </c>
      <c r="H46" s="134">
        <f t="shared" si="0"/>
        <v>0</v>
      </c>
      <c r="I46" s="135">
        <f t="shared" si="1"/>
        <v>0</v>
      </c>
      <c r="J46" s="136">
        <f t="shared" si="2"/>
        <v>0</v>
      </c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</row>
    <row r="47" spans="1:26" ht="15.75" customHeight="1">
      <c r="A47" s="126"/>
      <c r="B47" s="131">
        <f>'1º Perfil de consumo'!R44</f>
        <v>39</v>
      </c>
      <c r="C47" s="132">
        <f>'1º Perfil de consumo'!U44</f>
        <v>0</v>
      </c>
      <c r="D47" s="133">
        <f>IF(C47=0,0,(LOOKUP(B47,'2º Calculadora de Banda (beta)'!S:S,'2º Calculadora de Banda (beta)'!Y:Y)))</f>
        <v>0</v>
      </c>
      <c r="E47" s="134">
        <f>IF(C47=0,0,(B47/D47*'3º Custos interno'!$M$21))</f>
        <v>0</v>
      </c>
      <c r="F47" s="132">
        <f>'3º Custos interno'!$M$15</f>
        <v>22.222222222222221</v>
      </c>
      <c r="G47" s="132">
        <f>C47*'3º Custos interno'!$E$11</f>
        <v>0</v>
      </c>
      <c r="H47" s="134">
        <f t="shared" si="0"/>
        <v>0</v>
      </c>
      <c r="I47" s="135">
        <f t="shared" si="1"/>
        <v>0</v>
      </c>
      <c r="J47" s="136">
        <f t="shared" si="2"/>
        <v>0</v>
      </c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</row>
    <row r="48" spans="1:26" ht="15.75" customHeight="1">
      <c r="A48" s="126"/>
      <c r="B48" s="131">
        <f>'1º Perfil de consumo'!R45</f>
        <v>40</v>
      </c>
      <c r="C48" s="132">
        <f>'1º Perfil de consumo'!U45</f>
        <v>0</v>
      </c>
      <c r="D48" s="133">
        <f>IF(C48=0,0,(LOOKUP(B48,'2º Calculadora de Banda (beta)'!S:S,'2º Calculadora de Banda (beta)'!Y:Y)))</f>
        <v>0</v>
      </c>
      <c r="E48" s="134">
        <f>IF(C48=0,0,(B48/D48*'3º Custos interno'!$M$21))</f>
        <v>0</v>
      </c>
      <c r="F48" s="132">
        <f>'3º Custos interno'!$M$15</f>
        <v>22.222222222222221</v>
      </c>
      <c r="G48" s="132">
        <f>C48*'3º Custos interno'!$E$11</f>
        <v>0</v>
      </c>
      <c r="H48" s="134">
        <f t="shared" si="0"/>
        <v>0</v>
      </c>
      <c r="I48" s="135">
        <f t="shared" si="1"/>
        <v>0</v>
      </c>
      <c r="J48" s="136">
        <f t="shared" si="2"/>
        <v>0</v>
      </c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</row>
    <row r="49" spans="1:26" ht="15.75" customHeight="1">
      <c r="A49" s="126"/>
      <c r="B49" s="131">
        <f>'1º Perfil de consumo'!R46</f>
        <v>41</v>
      </c>
      <c r="C49" s="132">
        <f>'1º Perfil de consumo'!U46</f>
        <v>0</v>
      </c>
      <c r="D49" s="133">
        <f>IF(C49=0,0,(LOOKUP(B49,'2º Calculadora de Banda (beta)'!S:S,'2º Calculadora de Banda (beta)'!Y:Y)))</f>
        <v>0</v>
      </c>
      <c r="E49" s="134">
        <f>IF(C49=0,0,(B49/D49*'3º Custos interno'!$M$21))</f>
        <v>0</v>
      </c>
      <c r="F49" s="132">
        <f>'3º Custos interno'!$M$15</f>
        <v>22.222222222222221</v>
      </c>
      <c r="G49" s="132">
        <f>C49*'3º Custos interno'!$E$11</f>
        <v>0</v>
      </c>
      <c r="H49" s="134">
        <f t="shared" si="0"/>
        <v>0</v>
      </c>
      <c r="I49" s="135">
        <f t="shared" si="1"/>
        <v>0</v>
      </c>
      <c r="J49" s="136">
        <f t="shared" si="2"/>
        <v>0</v>
      </c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</row>
    <row r="50" spans="1:26" ht="15.75" customHeight="1">
      <c r="A50" s="126"/>
      <c r="B50" s="131">
        <f>'1º Perfil de consumo'!R47</f>
        <v>42</v>
      </c>
      <c r="C50" s="132">
        <f>'1º Perfil de consumo'!U47</f>
        <v>0</v>
      </c>
      <c r="D50" s="133">
        <f>IF(C50=0,0,(LOOKUP(B50,'2º Calculadora de Banda (beta)'!S:S,'2º Calculadora de Banda (beta)'!Y:Y)))</f>
        <v>0</v>
      </c>
      <c r="E50" s="134">
        <f>IF(C50=0,0,(B50/D50*'3º Custos interno'!$M$21))</f>
        <v>0</v>
      </c>
      <c r="F50" s="132">
        <f>'3º Custos interno'!$M$15</f>
        <v>22.222222222222221</v>
      </c>
      <c r="G50" s="132">
        <f>C50*'3º Custos interno'!$E$11</f>
        <v>0</v>
      </c>
      <c r="H50" s="134">
        <f t="shared" si="0"/>
        <v>0</v>
      </c>
      <c r="I50" s="135">
        <f t="shared" si="1"/>
        <v>0</v>
      </c>
      <c r="J50" s="136">
        <f t="shared" si="2"/>
        <v>0</v>
      </c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</row>
    <row r="51" spans="1:26" ht="15.75" customHeight="1">
      <c r="A51" s="126"/>
      <c r="B51" s="131">
        <f>'1º Perfil de consumo'!R48</f>
        <v>43</v>
      </c>
      <c r="C51" s="132">
        <f>'1º Perfil de consumo'!U48</f>
        <v>0</v>
      </c>
      <c r="D51" s="133">
        <f>IF(C51=0,0,(LOOKUP(B51,'2º Calculadora de Banda (beta)'!S:S,'2º Calculadora de Banda (beta)'!Y:Y)))</f>
        <v>0</v>
      </c>
      <c r="E51" s="134">
        <f>IF(C51=0,0,(B51/D51*'3º Custos interno'!$M$21))</f>
        <v>0</v>
      </c>
      <c r="F51" s="132">
        <f>'3º Custos interno'!$M$15</f>
        <v>22.222222222222221</v>
      </c>
      <c r="G51" s="132">
        <f>C51*'3º Custos interno'!$E$11</f>
        <v>0</v>
      </c>
      <c r="H51" s="134">
        <f t="shared" si="0"/>
        <v>0</v>
      </c>
      <c r="I51" s="135">
        <f t="shared" si="1"/>
        <v>0</v>
      </c>
      <c r="J51" s="136">
        <f t="shared" si="2"/>
        <v>0</v>
      </c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</row>
    <row r="52" spans="1:26" ht="15.75" customHeight="1">
      <c r="A52" s="126"/>
      <c r="B52" s="131">
        <f>'1º Perfil de consumo'!R49</f>
        <v>44</v>
      </c>
      <c r="C52" s="132">
        <f>'1º Perfil de consumo'!U49</f>
        <v>0</v>
      </c>
      <c r="D52" s="133">
        <f>IF(C52=0,0,(LOOKUP(B52,'2º Calculadora de Banda (beta)'!S:S,'2º Calculadora de Banda (beta)'!Y:Y)))</f>
        <v>0</v>
      </c>
      <c r="E52" s="134">
        <f>IF(C52=0,0,(B52/D52*'3º Custos interno'!$M$21))</f>
        <v>0</v>
      </c>
      <c r="F52" s="132">
        <f>'3º Custos interno'!$M$15</f>
        <v>22.222222222222221</v>
      </c>
      <c r="G52" s="132">
        <f>C52*'3º Custos interno'!$E$11</f>
        <v>0</v>
      </c>
      <c r="H52" s="134">
        <f t="shared" si="0"/>
        <v>0</v>
      </c>
      <c r="I52" s="135">
        <f t="shared" si="1"/>
        <v>0</v>
      </c>
      <c r="J52" s="136">
        <f t="shared" si="2"/>
        <v>0</v>
      </c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</row>
    <row r="53" spans="1:26" ht="15.75" customHeight="1">
      <c r="A53" s="126"/>
      <c r="B53" s="131">
        <f>'1º Perfil de consumo'!R50</f>
        <v>45</v>
      </c>
      <c r="C53" s="132">
        <f>'1º Perfil de consumo'!U50</f>
        <v>0</v>
      </c>
      <c r="D53" s="133">
        <f>IF(C53=0,0,(LOOKUP(B53,'2º Calculadora de Banda (beta)'!S:S,'2º Calculadora de Banda (beta)'!Y:Y)))</f>
        <v>0</v>
      </c>
      <c r="E53" s="134">
        <f>IF(C53=0,0,(B53/D53*'3º Custos interno'!$M$21))</f>
        <v>0</v>
      </c>
      <c r="F53" s="132">
        <f>'3º Custos interno'!$M$15</f>
        <v>22.222222222222221</v>
      </c>
      <c r="G53" s="132">
        <f>C53*'3º Custos interno'!$E$11</f>
        <v>0</v>
      </c>
      <c r="H53" s="134">
        <f t="shared" si="0"/>
        <v>0</v>
      </c>
      <c r="I53" s="135">
        <f t="shared" si="1"/>
        <v>0</v>
      </c>
      <c r="J53" s="136">
        <f t="shared" si="2"/>
        <v>0</v>
      </c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</row>
    <row r="54" spans="1:26" ht="15.75" customHeight="1">
      <c r="A54" s="126"/>
      <c r="B54" s="131">
        <f>'1º Perfil de consumo'!R51</f>
        <v>46</v>
      </c>
      <c r="C54" s="132">
        <f>'1º Perfil de consumo'!U51</f>
        <v>0</v>
      </c>
      <c r="D54" s="133">
        <f>IF(C54=0,0,(LOOKUP(B54,'2º Calculadora de Banda (beta)'!S:S,'2º Calculadora de Banda (beta)'!Y:Y)))</f>
        <v>0</v>
      </c>
      <c r="E54" s="134">
        <f>IF(C54=0,0,(B54/D54*'3º Custos interno'!$M$21))</f>
        <v>0</v>
      </c>
      <c r="F54" s="132">
        <f>'3º Custos interno'!$M$15</f>
        <v>22.222222222222221</v>
      </c>
      <c r="G54" s="132">
        <f>C54*'3º Custos interno'!$E$11</f>
        <v>0</v>
      </c>
      <c r="H54" s="134">
        <f t="shared" si="0"/>
        <v>0</v>
      </c>
      <c r="I54" s="135">
        <f t="shared" si="1"/>
        <v>0</v>
      </c>
      <c r="J54" s="136">
        <f t="shared" si="2"/>
        <v>0</v>
      </c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</row>
    <row r="55" spans="1:26" ht="15.75" customHeight="1">
      <c r="A55" s="126"/>
      <c r="B55" s="131">
        <f>'1º Perfil de consumo'!R52</f>
        <v>47</v>
      </c>
      <c r="C55" s="132">
        <f>'1º Perfil de consumo'!U52</f>
        <v>0</v>
      </c>
      <c r="D55" s="133">
        <f>IF(C55=0,0,(LOOKUP(B55,'2º Calculadora de Banda (beta)'!S:S,'2º Calculadora de Banda (beta)'!Y:Y)))</f>
        <v>0</v>
      </c>
      <c r="E55" s="134">
        <f>IF(C55=0,0,(B55/D55*'3º Custos interno'!$M$21))</f>
        <v>0</v>
      </c>
      <c r="F55" s="132">
        <f>'3º Custos interno'!$M$15</f>
        <v>22.222222222222221</v>
      </c>
      <c r="G55" s="132">
        <f>C55*'3º Custos interno'!$E$11</f>
        <v>0</v>
      </c>
      <c r="H55" s="134">
        <f t="shared" si="0"/>
        <v>0</v>
      </c>
      <c r="I55" s="135">
        <f t="shared" si="1"/>
        <v>0</v>
      </c>
      <c r="J55" s="136">
        <f t="shared" si="2"/>
        <v>0</v>
      </c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</row>
    <row r="56" spans="1:26" ht="15.75" customHeight="1">
      <c r="A56" s="126"/>
      <c r="B56" s="131">
        <f>'1º Perfil de consumo'!R53</f>
        <v>48</v>
      </c>
      <c r="C56" s="132">
        <f>'1º Perfil de consumo'!U53</f>
        <v>0</v>
      </c>
      <c r="D56" s="133">
        <f>IF(C56=0,0,(LOOKUP(B56,'2º Calculadora de Banda (beta)'!S:S,'2º Calculadora de Banda (beta)'!Y:Y)))</f>
        <v>0</v>
      </c>
      <c r="E56" s="134">
        <f>IF(C56=0,0,(B56/D56*'3º Custos interno'!$M$21))</f>
        <v>0</v>
      </c>
      <c r="F56" s="132">
        <f>'3º Custos interno'!$M$15</f>
        <v>22.222222222222221</v>
      </c>
      <c r="G56" s="132">
        <f>C56*'3º Custos interno'!$E$11</f>
        <v>0</v>
      </c>
      <c r="H56" s="134">
        <f t="shared" si="0"/>
        <v>0</v>
      </c>
      <c r="I56" s="135">
        <f t="shared" si="1"/>
        <v>0</v>
      </c>
      <c r="J56" s="136">
        <f t="shared" si="2"/>
        <v>0</v>
      </c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</row>
    <row r="57" spans="1:26" ht="15.75" customHeight="1">
      <c r="A57" s="126"/>
      <c r="B57" s="131">
        <f>'1º Perfil de consumo'!R54</f>
        <v>49</v>
      </c>
      <c r="C57" s="132">
        <f>'1º Perfil de consumo'!U54</f>
        <v>0</v>
      </c>
      <c r="D57" s="133">
        <f>IF(C57=0,0,(LOOKUP(B57,'2º Calculadora de Banda (beta)'!S:S,'2º Calculadora de Banda (beta)'!Y:Y)))</f>
        <v>0</v>
      </c>
      <c r="E57" s="134">
        <f>IF(C57=0,0,(B57/D57*'3º Custos interno'!$M$21))</f>
        <v>0</v>
      </c>
      <c r="F57" s="132">
        <f>'3º Custos interno'!$M$15</f>
        <v>22.222222222222221</v>
      </c>
      <c r="G57" s="132">
        <f>C57*'3º Custos interno'!$E$11</f>
        <v>0</v>
      </c>
      <c r="H57" s="134">
        <f t="shared" si="0"/>
        <v>0</v>
      </c>
      <c r="I57" s="135">
        <f t="shared" si="1"/>
        <v>0</v>
      </c>
      <c r="J57" s="136">
        <f t="shared" si="2"/>
        <v>0</v>
      </c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</row>
    <row r="58" spans="1:26" ht="15.75" customHeight="1">
      <c r="A58" s="126"/>
      <c r="B58" s="131">
        <f>'1º Perfil de consumo'!R55</f>
        <v>50</v>
      </c>
      <c r="C58" s="132">
        <f>'1º Perfil de consumo'!U55</f>
        <v>0</v>
      </c>
      <c r="D58" s="133">
        <f>IF(C58=0,0,(LOOKUP(B58,'2º Calculadora de Banda (beta)'!S:S,'2º Calculadora de Banda (beta)'!Y:Y)))</f>
        <v>0</v>
      </c>
      <c r="E58" s="134">
        <f>IF(C58=0,0,(B58/D58*'3º Custos interno'!$M$21))</f>
        <v>0</v>
      </c>
      <c r="F58" s="132">
        <f>'3º Custos interno'!$M$15</f>
        <v>22.222222222222221</v>
      </c>
      <c r="G58" s="132">
        <f>C58*'3º Custos interno'!$E$11</f>
        <v>0</v>
      </c>
      <c r="H58" s="134">
        <f t="shared" si="0"/>
        <v>0</v>
      </c>
      <c r="I58" s="135">
        <f t="shared" si="1"/>
        <v>0</v>
      </c>
      <c r="J58" s="136">
        <f t="shared" si="2"/>
        <v>0</v>
      </c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</row>
    <row r="59" spans="1:26" ht="15.75" customHeight="1">
      <c r="A59" s="126"/>
      <c r="B59" s="131">
        <f>'1º Perfil de consumo'!R56</f>
        <v>51</v>
      </c>
      <c r="C59" s="132">
        <f>'1º Perfil de consumo'!U56</f>
        <v>0</v>
      </c>
      <c r="D59" s="133">
        <f>IF(C59=0,0,(LOOKUP(B59,'2º Calculadora de Banda (beta)'!S:S,'2º Calculadora de Banda (beta)'!Y:Y)))</f>
        <v>0</v>
      </c>
      <c r="E59" s="134">
        <f>IF(C59=0,0,(B59/D59*'3º Custos interno'!$M$21))</f>
        <v>0</v>
      </c>
      <c r="F59" s="132">
        <f>'3º Custos interno'!$M$15</f>
        <v>22.222222222222221</v>
      </c>
      <c r="G59" s="132">
        <f>C59*'3º Custos interno'!$E$11</f>
        <v>0</v>
      </c>
      <c r="H59" s="134">
        <f t="shared" si="0"/>
        <v>0</v>
      </c>
      <c r="I59" s="135">
        <f t="shared" si="1"/>
        <v>0</v>
      </c>
      <c r="J59" s="136">
        <f t="shared" si="2"/>
        <v>0</v>
      </c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</row>
    <row r="60" spans="1:26" ht="15.75" customHeight="1">
      <c r="A60" s="126"/>
      <c r="B60" s="131">
        <f>'1º Perfil de consumo'!R57</f>
        <v>52</v>
      </c>
      <c r="C60" s="132">
        <f>'1º Perfil de consumo'!U57</f>
        <v>0</v>
      </c>
      <c r="D60" s="133">
        <f>IF(C60=0,0,(LOOKUP(B60,'2º Calculadora de Banda (beta)'!S:S,'2º Calculadora de Banda (beta)'!Y:Y)))</f>
        <v>0</v>
      </c>
      <c r="E60" s="134">
        <f>IF(C60=0,0,(B60/D60*'3º Custos interno'!$M$21))</f>
        <v>0</v>
      </c>
      <c r="F60" s="132">
        <f>'3º Custos interno'!$M$15</f>
        <v>22.222222222222221</v>
      </c>
      <c r="G60" s="132">
        <f>C60*'3º Custos interno'!$E$11</f>
        <v>0</v>
      </c>
      <c r="H60" s="134">
        <f t="shared" si="0"/>
        <v>0</v>
      </c>
      <c r="I60" s="135">
        <f t="shared" si="1"/>
        <v>0</v>
      </c>
      <c r="J60" s="136">
        <f t="shared" si="2"/>
        <v>0</v>
      </c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</row>
    <row r="61" spans="1:26" ht="15.75" customHeight="1">
      <c r="A61" s="126"/>
      <c r="B61" s="131">
        <f>'1º Perfil de consumo'!R58</f>
        <v>53</v>
      </c>
      <c r="C61" s="132">
        <f>'1º Perfil de consumo'!U58</f>
        <v>0</v>
      </c>
      <c r="D61" s="133">
        <f>IF(C61=0,0,(LOOKUP(B61,'2º Calculadora de Banda (beta)'!S:S,'2º Calculadora de Banda (beta)'!Y:Y)))</f>
        <v>0</v>
      </c>
      <c r="E61" s="134">
        <f>IF(C61=0,0,(B61/D61*'3º Custos interno'!$M$21))</f>
        <v>0</v>
      </c>
      <c r="F61" s="132">
        <f>'3º Custos interno'!$M$15</f>
        <v>22.222222222222221</v>
      </c>
      <c r="G61" s="132">
        <f>C61*'3º Custos interno'!$E$11</f>
        <v>0</v>
      </c>
      <c r="H61" s="134">
        <f t="shared" si="0"/>
        <v>0</v>
      </c>
      <c r="I61" s="135">
        <f t="shared" si="1"/>
        <v>0</v>
      </c>
      <c r="J61" s="136">
        <f t="shared" si="2"/>
        <v>0</v>
      </c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</row>
    <row r="62" spans="1:26" ht="15.75" customHeight="1">
      <c r="A62" s="126"/>
      <c r="B62" s="131">
        <f>'1º Perfil de consumo'!R59</f>
        <v>54</v>
      </c>
      <c r="C62" s="132">
        <f>'1º Perfil de consumo'!U59</f>
        <v>0</v>
      </c>
      <c r="D62" s="133">
        <f>IF(C62=0,0,(LOOKUP(B62,'2º Calculadora de Banda (beta)'!S:S,'2º Calculadora de Banda (beta)'!Y:Y)))</f>
        <v>0</v>
      </c>
      <c r="E62" s="134">
        <f>IF(C62=0,0,(B62/D62*'3º Custos interno'!$M$21))</f>
        <v>0</v>
      </c>
      <c r="F62" s="132">
        <f>'3º Custos interno'!$M$15</f>
        <v>22.222222222222221</v>
      </c>
      <c r="G62" s="132">
        <f>C62*'3º Custos interno'!$E$11</f>
        <v>0</v>
      </c>
      <c r="H62" s="134">
        <f t="shared" si="0"/>
        <v>0</v>
      </c>
      <c r="I62" s="135">
        <f t="shared" si="1"/>
        <v>0</v>
      </c>
      <c r="J62" s="136">
        <f t="shared" si="2"/>
        <v>0</v>
      </c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</row>
    <row r="63" spans="1:26" ht="15.75" customHeight="1">
      <c r="A63" s="126"/>
      <c r="B63" s="131">
        <f>'1º Perfil de consumo'!R60</f>
        <v>55</v>
      </c>
      <c r="C63" s="132">
        <f>'1º Perfil de consumo'!U60</f>
        <v>0</v>
      </c>
      <c r="D63" s="133">
        <f>IF(C63=0,0,(LOOKUP(B63,'2º Calculadora de Banda (beta)'!S:S,'2º Calculadora de Banda (beta)'!Y:Y)))</f>
        <v>0</v>
      </c>
      <c r="E63" s="134">
        <f>IF(C63=0,0,(B63/D63*'3º Custos interno'!$M$21))</f>
        <v>0</v>
      </c>
      <c r="F63" s="132">
        <f>'3º Custos interno'!$M$15</f>
        <v>22.222222222222221</v>
      </c>
      <c r="G63" s="132">
        <f>C63*'3º Custos interno'!$E$11</f>
        <v>0</v>
      </c>
      <c r="H63" s="134">
        <f t="shared" si="0"/>
        <v>0</v>
      </c>
      <c r="I63" s="135">
        <f t="shared" si="1"/>
        <v>0</v>
      </c>
      <c r="J63" s="136">
        <f t="shared" si="2"/>
        <v>0</v>
      </c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</row>
    <row r="64" spans="1:26" ht="15.75" customHeight="1">
      <c r="A64" s="126"/>
      <c r="B64" s="131">
        <f>'1º Perfil de consumo'!R61</f>
        <v>56</v>
      </c>
      <c r="C64" s="132">
        <f>'1º Perfil de consumo'!U61</f>
        <v>0</v>
      </c>
      <c r="D64" s="133">
        <f>IF(C64=0,0,(LOOKUP(B64,'2º Calculadora de Banda (beta)'!S:S,'2º Calculadora de Banda (beta)'!Y:Y)))</f>
        <v>0</v>
      </c>
      <c r="E64" s="134">
        <f>IF(C64=0,0,(B64/D64*'3º Custos interno'!$M$21))</f>
        <v>0</v>
      </c>
      <c r="F64" s="132">
        <f>'3º Custos interno'!$M$15</f>
        <v>22.222222222222221</v>
      </c>
      <c r="G64" s="132">
        <f>C64*'3º Custos interno'!$E$11</f>
        <v>0</v>
      </c>
      <c r="H64" s="134">
        <f t="shared" si="0"/>
        <v>0</v>
      </c>
      <c r="I64" s="135">
        <f t="shared" si="1"/>
        <v>0</v>
      </c>
      <c r="J64" s="136">
        <f t="shared" si="2"/>
        <v>0</v>
      </c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</row>
    <row r="65" spans="1:26" ht="15.75" customHeight="1">
      <c r="A65" s="126"/>
      <c r="B65" s="131">
        <f>'1º Perfil de consumo'!R62</f>
        <v>57</v>
      </c>
      <c r="C65" s="132">
        <f>'1º Perfil de consumo'!U62</f>
        <v>0</v>
      </c>
      <c r="D65" s="133">
        <f>IF(C65=0,0,(LOOKUP(B65,'2º Calculadora de Banda (beta)'!S:S,'2º Calculadora de Banda (beta)'!Y:Y)))</f>
        <v>0</v>
      </c>
      <c r="E65" s="134">
        <f>IF(C65=0,0,(B65/D65*'3º Custos interno'!$M$21))</f>
        <v>0</v>
      </c>
      <c r="F65" s="132">
        <f>'3º Custos interno'!$M$15</f>
        <v>22.222222222222221</v>
      </c>
      <c r="G65" s="132">
        <f>C65*'3º Custos interno'!$E$11</f>
        <v>0</v>
      </c>
      <c r="H65" s="134">
        <f t="shared" si="0"/>
        <v>0</v>
      </c>
      <c r="I65" s="135">
        <f t="shared" si="1"/>
        <v>0</v>
      </c>
      <c r="J65" s="136">
        <f t="shared" si="2"/>
        <v>0</v>
      </c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</row>
    <row r="66" spans="1:26" ht="15.75" customHeight="1">
      <c r="A66" s="126"/>
      <c r="B66" s="131">
        <f>'1º Perfil de consumo'!R63</f>
        <v>58</v>
      </c>
      <c r="C66" s="132">
        <f>'1º Perfil de consumo'!U63</f>
        <v>0</v>
      </c>
      <c r="D66" s="133">
        <f>IF(C66=0,0,(LOOKUP(B66,'2º Calculadora de Banda (beta)'!S:S,'2º Calculadora de Banda (beta)'!Y:Y)))</f>
        <v>0</v>
      </c>
      <c r="E66" s="134">
        <f>IF(C66=0,0,(B66/D66*'3º Custos interno'!$M$21))</f>
        <v>0</v>
      </c>
      <c r="F66" s="132">
        <f>'3º Custos interno'!$M$15</f>
        <v>22.222222222222221</v>
      </c>
      <c r="G66" s="132">
        <f>C66*'3º Custos interno'!$E$11</f>
        <v>0</v>
      </c>
      <c r="H66" s="134">
        <f t="shared" si="0"/>
        <v>0</v>
      </c>
      <c r="I66" s="135">
        <f t="shared" si="1"/>
        <v>0</v>
      </c>
      <c r="J66" s="136">
        <f t="shared" si="2"/>
        <v>0</v>
      </c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</row>
    <row r="67" spans="1:26" ht="15.75" customHeight="1">
      <c r="A67" s="126"/>
      <c r="B67" s="131">
        <f>'1º Perfil de consumo'!R64</f>
        <v>59</v>
      </c>
      <c r="C67" s="132">
        <f>'1º Perfil de consumo'!U64</f>
        <v>0</v>
      </c>
      <c r="D67" s="133">
        <f>IF(C67=0,0,(LOOKUP(B67,'2º Calculadora de Banda (beta)'!S:S,'2º Calculadora de Banda (beta)'!Y:Y)))</f>
        <v>0</v>
      </c>
      <c r="E67" s="134">
        <f>IF(C67=0,0,(B67/D67*'3º Custos interno'!$M$21))</f>
        <v>0</v>
      </c>
      <c r="F67" s="132">
        <f>'3º Custos interno'!$M$15</f>
        <v>22.222222222222221</v>
      </c>
      <c r="G67" s="132">
        <f>C67*'3º Custos interno'!$E$11</f>
        <v>0</v>
      </c>
      <c r="H67" s="134">
        <f t="shared" si="0"/>
        <v>0</v>
      </c>
      <c r="I67" s="135">
        <f t="shared" si="1"/>
        <v>0</v>
      </c>
      <c r="J67" s="136">
        <f t="shared" si="2"/>
        <v>0</v>
      </c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</row>
    <row r="68" spans="1:26" ht="15.75" customHeight="1">
      <c r="A68" s="126"/>
      <c r="B68" s="131">
        <f>'1º Perfil de consumo'!R65</f>
        <v>60</v>
      </c>
      <c r="C68" s="132">
        <f>'1º Perfil de consumo'!U65</f>
        <v>0</v>
      </c>
      <c r="D68" s="133">
        <f>IF(C68=0,0,(LOOKUP(B68,'2º Calculadora de Banda (beta)'!S:S,'2º Calculadora de Banda (beta)'!Y:Y)))</f>
        <v>0</v>
      </c>
      <c r="E68" s="134">
        <f>IF(C68=0,0,(B68/D68*'3º Custos interno'!$M$21))</f>
        <v>0</v>
      </c>
      <c r="F68" s="132">
        <f>'3º Custos interno'!$M$15</f>
        <v>22.222222222222221</v>
      </c>
      <c r="G68" s="132">
        <f>C68*'3º Custos interno'!$E$11</f>
        <v>0</v>
      </c>
      <c r="H68" s="134">
        <f t="shared" si="0"/>
        <v>0</v>
      </c>
      <c r="I68" s="135">
        <f t="shared" si="1"/>
        <v>0</v>
      </c>
      <c r="J68" s="136">
        <f t="shared" si="2"/>
        <v>0</v>
      </c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</row>
    <row r="69" spans="1:26" ht="15.75" customHeight="1">
      <c r="A69" s="126"/>
      <c r="B69" s="131">
        <f>'1º Perfil de consumo'!R66</f>
        <v>61</v>
      </c>
      <c r="C69" s="132">
        <f>'1º Perfil de consumo'!U66</f>
        <v>0</v>
      </c>
      <c r="D69" s="133">
        <f>IF(C69=0,0,(LOOKUP(B69,'2º Calculadora de Banda (beta)'!S:S,'2º Calculadora de Banda (beta)'!Y:Y)))</f>
        <v>0</v>
      </c>
      <c r="E69" s="134">
        <f>IF(C69=0,0,(B69/D69*'3º Custos interno'!$M$21))</f>
        <v>0</v>
      </c>
      <c r="F69" s="132">
        <f>'3º Custos interno'!$M$15</f>
        <v>22.222222222222221</v>
      </c>
      <c r="G69" s="132">
        <f>C69*'3º Custos interno'!$E$11</f>
        <v>0</v>
      </c>
      <c r="H69" s="134">
        <f t="shared" si="0"/>
        <v>0</v>
      </c>
      <c r="I69" s="135">
        <f t="shared" si="1"/>
        <v>0</v>
      </c>
      <c r="J69" s="136">
        <f t="shared" si="2"/>
        <v>0</v>
      </c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</row>
    <row r="70" spans="1:26" ht="15.75" customHeight="1">
      <c r="A70" s="126"/>
      <c r="B70" s="131">
        <f>'1º Perfil de consumo'!R67</f>
        <v>62</v>
      </c>
      <c r="C70" s="132">
        <f>'1º Perfil de consumo'!U67</f>
        <v>0</v>
      </c>
      <c r="D70" s="133">
        <f>IF(C70=0,0,(LOOKUP(B70,'2º Calculadora de Banda (beta)'!S:S,'2º Calculadora de Banda (beta)'!Y:Y)))</f>
        <v>0</v>
      </c>
      <c r="E70" s="134">
        <f>IF(C70=0,0,(B70/D70*'3º Custos interno'!$M$21))</f>
        <v>0</v>
      </c>
      <c r="F70" s="132">
        <f>'3º Custos interno'!$M$15</f>
        <v>22.222222222222221</v>
      </c>
      <c r="G70" s="132">
        <f>C70*'3º Custos interno'!$E$11</f>
        <v>0</v>
      </c>
      <c r="H70" s="134">
        <f t="shared" si="0"/>
        <v>0</v>
      </c>
      <c r="I70" s="135">
        <f t="shared" si="1"/>
        <v>0</v>
      </c>
      <c r="J70" s="136">
        <f t="shared" si="2"/>
        <v>0</v>
      </c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</row>
    <row r="71" spans="1:26" ht="15.75" customHeight="1">
      <c r="A71" s="126"/>
      <c r="B71" s="131">
        <f>'1º Perfil de consumo'!R68</f>
        <v>63</v>
      </c>
      <c r="C71" s="132">
        <f>'1º Perfil de consumo'!U68</f>
        <v>0</v>
      </c>
      <c r="D71" s="133">
        <f>IF(C71=0,0,(LOOKUP(B71,'2º Calculadora de Banda (beta)'!S:S,'2º Calculadora de Banda (beta)'!Y:Y)))</f>
        <v>0</v>
      </c>
      <c r="E71" s="134">
        <f>IF(C71=0,0,(B71/D71*'3º Custos interno'!$M$21))</f>
        <v>0</v>
      </c>
      <c r="F71" s="132">
        <f>'3º Custos interno'!$M$15</f>
        <v>22.222222222222221</v>
      </c>
      <c r="G71" s="132">
        <f>C71*'3º Custos interno'!$E$11</f>
        <v>0</v>
      </c>
      <c r="H71" s="134">
        <f t="shared" si="0"/>
        <v>0</v>
      </c>
      <c r="I71" s="135">
        <f t="shared" si="1"/>
        <v>0</v>
      </c>
      <c r="J71" s="136">
        <f t="shared" si="2"/>
        <v>0</v>
      </c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</row>
    <row r="72" spans="1:26" ht="15.75" customHeight="1">
      <c r="A72" s="126"/>
      <c r="B72" s="131">
        <f>'1º Perfil de consumo'!R69</f>
        <v>64</v>
      </c>
      <c r="C72" s="132">
        <f>'1º Perfil de consumo'!U69</f>
        <v>0</v>
      </c>
      <c r="D72" s="133">
        <f>IF(C72=0,0,(LOOKUP(B72,'2º Calculadora de Banda (beta)'!S:S,'2º Calculadora de Banda (beta)'!Y:Y)))</f>
        <v>0</v>
      </c>
      <c r="E72" s="134">
        <f>IF(C72=0,0,(B72/D72*'3º Custos interno'!$M$21))</f>
        <v>0</v>
      </c>
      <c r="F72" s="132">
        <f>'3º Custos interno'!$M$15</f>
        <v>22.222222222222221</v>
      </c>
      <c r="G72" s="132">
        <f>C72*'3º Custos interno'!$E$11</f>
        <v>0</v>
      </c>
      <c r="H72" s="134">
        <f t="shared" si="0"/>
        <v>0</v>
      </c>
      <c r="I72" s="135">
        <f t="shared" si="1"/>
        <v>0</v>
      </c>
      <c r="J72" s="136">
        <f t="shared" si="2"/>
        <v>0</v>
      </c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</row>
    <row r="73" spans="1:26" ht="15.75" customHeight="1">
      <c r="A73" s="126"/>
      <c r="B73" s="131">
        <f>'1º Perfil de consumo'!R70</f>
        <v>65</v>
      </c>
      <c r="C73" s="132">
        <f>'1º Perfil de consumo'!U70</f>
        <v>0</v>
      </c>
      <c r="D73" s="133">
        <f>IF(C73=0,0,(LOOKUP(B73,'2º Calculadora de Banda (beta)'!S:S,'2º Calculadora de Banda (beta)'!Y:Y)))</f>
        <v>0</v>
      </c>
      <c r="E73" s="134">
        <f>IF(C73=0,0,(B73/D73*'3º Custos interno'!$M$21))</f>
        <v>0</v>
      </c>
      <c r="F73" s="132">
        <f>'3º Custos interno'!$M$15</f>
        <v>22.222222222222221</v>
      </c>
      <c r="G73" s="132">
        <f>C73*'3º Custos interno'!$E$11</f>
        <v>0</v>
      </c>
      <c r="H73" s="134">
        <f t="shared" si="0"/>
        <v>0</v>
      </c>
      <c r="I73" s="135">
        <f t="shared" si="1"/>
        <v>0</v>
      </c>
      <c r="J73" s="136">
        <f t="shared" si="2"/>
        <v>0</v>
      </c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</row>
    <row r="74" spans="1:26" ht="15.75" customHeight="1">
      <c r="A74" s="126"/>
      <c r="B74" s="131">
        <f>'1º Perfil de consumo'!R71</f>
        <v>66</v>
      </c>
      <c r="C74" s="132">
        <f>'1º Perfil de consumo'!U71</f>
        <v>0</v>
      </c>
      <c r="D74" s="133">
        <f>IF(C74=0,0,(LOOKUP(B74,'2º Calculadora de Banda (beta)'!S:S,'2º Calculadora de Banda (beta)'!Y:Y)))</f>
        <v>0</v>
      </c>
      <c r="E74" s="134">
        <f>IF(C74=0,0,(B74/D74*'3º Custos interno'!$M$21))</f>
        <v>0</v>
      </c>
      <c r="F74" s="132">
        <f>'3º Custos interno'!$M$15</f>
        <v>22.222222222222221</v>
      </c>
      <c r="G74" s="132">
        <f>C74*'3º Custos interno'!$E$11</f>
        <v>0</v>
      </c>
      <c r="H74" s="134">
        <f t="shared" si="0"/>
        <v>0</v>
      </c>
      <c r="I74" s="135">
        <f t="shared" si="1"/>
        <v>0</v>
      </c>
      <c r="J74" s="136">
        <f t="shared" si="2"/>
        <v>0</v>
      </c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</row>
    <row r="75" spans="1:26" ht="15.75" customHeight="1">
      <c r="A75" s="126"/>
      <c r="B75" s="131">
        <f>'1º Perfil de consumo'!R72</f>
        <v>67</v>
      </c>
      <c r="C75" s="132">
        <f>'1º Perfil de consumo'!U72</f>
        <v>0</v>
      </c>
      <c r="D75" s="133">
        <f>IF(C75=0,0,(LOOKUP(B75,'2º Calculadora de Banda (beta)'!S:S,'2º Calculadora de Banda (beta)'!Y:Y)))</f>
        <v>0</v>
      </c>
      <c r="E75" s="134">
        <f>IF(C75=0,0,(B75/D75*'3º Custos interno'!$M$21))</f>
        <v>0</v>
      </c>
      <c r="F75" s="132">
        <f>'3º Custos interno'!$M$15</f>
        <v>22.222222222222221</v>
      </c>
      <c r="G75" s="132">
        <f>C75*'3º Custos interno'!$E$11</f>
        <v>0</v>
      </c>
      <c r="H75" s="134">
        <f t="shared" si="0"/>
        <v>0</v>
      </c>
      <c r="I75" s="135">
        <f t="shared" si="1"/>
        <v>0</v>
      </c>
      <c r="J75" s="136">
        <f t="shared" si="2"/>
        <v>0</v>
      </c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</row>
    <row r="76" spans="1:26" ht="15.75" customHeight="1">
      <c r="A76" s="126"/>
      <c r="B76" s="131">
        <f>'1º Perfil de consumo'!R73</f>
        <v>68</v>
      </c>
      <c r="C76" s="132">
        <f>'1º Perfil de consumo'!U73</f>
        <v>0</v>
      </c>
      <c r="D76" s="133">
        <f>IF(C76=0,0,(LOOKUP(B76,'2º Calculadora de Banda (beta)'!S:S,'2º Calculadora de Banda (beta)'!Y:Y)))</f>
        <v>0</v>
      </c>
      <c r="E76" s="134">
        <f>IF(C76=0,0,(B76/D76*'3º Custos interno'!$M$21))</f>
        <v>0</v>
      </c>
      <c r="F76" s="132">
        <f>'3º Custos interno'!$M$15</f>
        <v>22.222222222222221</v>
      </c>
      <c r="G76" s="132">
        <f>C76*'3º Custos interno'!$E$11</f>
        <v>0</v>
      </c>
      <c r="H76" s="134">
        <f t="shared" si="0"/>
        <v>0</v>
      </c>
      <c r="I76" s="135">
        <f t="shared" si="1"/>
        <v>0</v>
      </c>
      <c r="J76" s="136">
        <f t="shared" si="2"/>
        <v>0</v>
      </c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</row>
    <row r="77" spans="1:26" ht="15.75" customHeight="1">
      <c r="A77" s="126"/>
      <c r="B77" s="131">
        <f>'1º Perfil de consumo'!R74</f>
        <v>69</v>
      </c>
      <c r="C77" s="132">
        <f>'1º Perfil de consumo'!U74</f>
        <v>0</v>
      </c>
      <c r="D77" s="133">
        <f>IF(C77=0,0,(LOOKUP(B77,'2º Calculadora de Banda (beta)'!S:S,'2º Calculadora de Banda (beta)'!Y:Y)))</f>
        <v>0</v>
      </c>
      <c r="E77" s="134">
        <f>IF(C77=0,0,(B77/D77*'3º Custos interno'!$M$21))</f>
        <v>0</v>
      </c>
      <c r="F77" s="132">
        <f>'3º Custos interno'!$M$15</f>
        <v>22.222222222222221</v>
      </c>
      <c r="G77" s="132">
        <f>C77*'3º Custos interno'!$E$11</f>
        <v>0</v>
      </c>
      <c r="H77" s="134">
        <f t="shared" si="0"/>
        <v>0</v>
      </c>
      <c r="I77" s="135">
        <f t="shared" si="1"/>
        <v>0</v>
      </c>
      <c r="J77" s="136">
        <f t="shared" si="2"/>
        <v>0</v>
      </c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</row>
    <row r="78" spans="1:26" ht="15.75" customHeight="1">
      <c r="A78" s="126"/>
      <c r="B78" s="131">
        <f>'1º Perfil de consumo'!R75</f>
        <v>70</v>
      </c>
      <c r="C78" s="132">
        <f>'1º Perfil de consumo'!U75</f>
        <v>0</v>
      </c>
      <c r="D78" s="133">
        <f>IF(C78=0,0,(LOOKUP(B78,'2º Calculadora de Banda (beta)'!S:S,'2º Calculadora de Banda (beta)'!Y:Y)))</f>
        <v>0</v>
      </c>
      <c r="E78" s="134">
        <f>IF(C78=0,0,(B78/D78*'3º Custos interno'!$M$21))</f>
        <v>0</v>
      </c>
      <c r="F78" s="132">
        <f>'3º Custos interno'!$M$15</f>
        <v>22.222222222222221</v>
      </c>
      <c r="G78" s="132">
        <f>C78*'3º Custos interno'!$E$11</f>
        <v>0</v>
      </c>
      <c r="H78" s="134">
        <f t="shared" si="0"/>
        <v>0</v>
      </c>
      <c r="I78" s="135">
        <f t="shared" si="1"/>
        <v>0</v>
      </c>
      <c r="J78" s="136">
        <f t="shared" si="2"/>
        <v>0</v>
      </c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</row>
    <row r="79" spans="1:26" ht="15.75" customHeight="1">
      <c r="A79" s="126"/>
      <c r="B79" s="131">
        <f>'1º Perfil de consumo'!R76</f>
        <v>71</v>
      </c>
      <c r="C79" s="132">
        <f>'1º Perfil de consumo'!U76</f>
        <v>0</v>
      </c>
      <c r="D79" s="133">
        <f>IF(C79=0,0,(LOOKUP(B79,'2º Calculadora de Banda (beta)'!S:S,'2º Calculadora de Banda (beta)'!Y:Y)))</f>
        <v>0</v>
      </c>
      <c r="E79" s="134">
        <f>IF(C79=0,0,(B79/D79*'3º Custos interno'!$M$21))</f>
        <v>0</v>
      </c>
      <c r="F79" s="132">
        <f>'3º Custos interno'!$M$15</f>
        <v>22.222222222222221</v>
      </c>
      <c r="G79" s="132">
        <f>C79*'3º Custos interno'!$E$11</f>
        <v>0</v>
      </c>
      <c r="H79" s="134">
        <f t="shared" si="0"/>
        <v>0</v>
      </c>
      <c r="I79" s="135">
        <f t="shared" si="1"/>
        <v>0</v>
      </c>
      <c r="J79" s="136">
        <f t="shared" si="2"/>
        <v>0</v>
      </c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</row>
    <row r="80" spans="1:26" ht="15.75" customHeight="1">
      <c r="A80" s="126"/>
      <c r="B80" s="131">
        <f>'1º Perfil de consumo'!R77</f>
        <v>72</v>
      </c>
      <c r="C80" s="132">
        <f>'1º Perfil de consumo'!U77</f>
        <v>0</v>
      </c>
      <c r="D80" s="133">
        <f>IF(C80=0,0,(LOOKUP(B80,'2º Calculadora de Banda (beta)'!S:S,'2º Calculadora de Banda (beta)'!Y:Y)))</f>
        <v>0</v>
      </c>
      <c r="E80" s="134">
        <f>IF(C80=0,0,(B80/D80*'3º Custos interno'!$M$21))</f>
        <v>0</v>
      </c>
      <c r="F80" s="132">
        <f>'3º Custos interno'!$M$15</f>
        <v>22.222222222222221</v>
      </c>
      <c r="G80" s="132">
        <f>C80*'3º Custos interno'!$E$11</f>
        <v>0</v>
      </c>
      <c r="H80" s="134">
        <f t="shared" si="0"/>
        <v>0</v>
      </c>
      <c r="I80" s="135">
        <f t="shared" si="1"/>
        <v>0</v>
      </c>
      <c r="J80" s="136">
        <f t="shared" si="2"/>
        <v>0</v>
      </c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</row>
    <row r="81" spans="1:26" ht="15.75" customHeight="1">
      <c r="A81" s="126"/>
      <c r="B81" s="131">
        <f>'1º Perfil de consumo'!R78</f>
        <v>73</v>
      </c>
      <c r="C81" s="132">
        <f>'1º Perfil de consumo'!U78</f>
        <v>0</v>
      </c>
      <c r="D81" s="133">
        <f>IF(C81=0,0,(LOOKUP(B81,'2º Calculadora de Banda (beta)'!S:S,'2º Calculadora de Banda (beta)'!Y:Y)))</f>
        <v>0</v>
      </c>
      <c r="E81" s="134">
        <f>IF(C81=0,0,(B81/D81*'3º Custos interno'!$M$21))</f>
        <v>0</v>
      </c>
      <c r="F81" s="132">
        <f>'3º Custos interno'!$M$15</f>
        <v>22.222222222222221</v>
      </c>
      <c r="G81" s="132">
        <f>C81*'3º Custos interno'!$E$11</f>
        <v>0</v>
      </c>
      <c r="H81" s="134">
        <f t="shared" si="0"/>
        <v>0</v>
      </c>
      <c r="I81" s="135">
        <f t="shared" si="1"/>
        <v>0</v>
      </c>
      <c r="J81" s="136">
        <f t="shared" si="2"/>
        <v>0</v>
      </c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</row>
    <row r="82" spans="1:26" ht="15.75" customHeight="1">
      <c r="A82" s="126"/>
      <c r="B82" s="131">
        <f>'1º Perfil de consumo'!R79</f>
        <v>74</v>
      </c>
      <c r="C82" s="132">
        <f>'1º Perfil de consumo'!U79</f>
        <v>0</v>
      </c>
      <c r="D82" s="133">
        <f>IF(C82=0,0,(LOOKUP(B82,'2º Calculadora de Banda (beta)'!S:S,'2º Calculadora de Banda (beta)'!Y:Y)))</f>
        <v>0</v>
      </c>
      <c r="E82" s="134">
        <f>IF(C82=0,0,(B82/D82*'3º Custos interno'!$M$21))</f>
        <v>0</v>
      </c>
      <c r="F82" s="132">
        <f>'3º Custos interno'!$M$15</f>
        <v>22.222222222222221</v>
      </c>
      <c r="G82" s="132">
        <f>C82*'3º Custos interno'!$E$11</f>
        <v>0</v>
      </c>
      <c r="H82" s="134">
        <f t="shared" si="0"/>
        <v>0</v>
      </c>
      <c r="I82" s="135">
        <f t="shared" si="1"/>
        <v>0</v>
      </c>
      <c r="J82" s="136">
        <f t="shared" si="2"/>
        <v>0</v>
      </c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</row>
    <row r="83" spans="1:26" ht="15.75" customHeight="1">
      <c r="A83" s="126"/>
      <c r="B83" s="131">
        <f>'1º Perfil de consumo'!R80</f>
        <v>75</v>
      </c>
      <c r="C83" s="132">
        <f>'1º Perfil de consumo'!U80</f>
        <v>0</v>
      </c>
      <c r="D83" s="133">
        <f>IF(C83=0,0,(LOOKUP(B83,'2º Calculadora de Banda (beta)'!S:S,'2º Calculadora de Banda (beta)'!Y:Y)))</f>
        <v>0</v>
      </c>
      <c r="E83" s="134">
        <f>IF(C83=0,0,(B83/D83*'3º Custos interno'!$M$21))</f>
        <v>0</v>
      </c>
      <c r="F83" s="132">
        <f>'3º Custos interno'!$M$15</f>
        <v>22.222222222222221</v>
      </c>
      <c r="G83" s="132">
        <f>C83*'3º Custos interno'!$E$11</f>
        <v>0</v>
      </c>
      <c r="H83" s="134">
        <f t="shared" si="0"/>
        <v>0</v>
      </c>
      <c r="I83" s="135">
        <f t="shared" si="1"/>
        <v>0</v>
      </c>
      <c r="J83" s="136">
        <f t="shared" si="2"/>
        <v>0</v>
      </c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</row>
    <row r="84" spans="1:26" ht="15.75" customHeight="1">
      <c r="A84" s="126"/>
      <c r="B84" s="131">
        <f>'1º Perfil de consumo'!R81</f>
        <v>76</v>
      </c>
      <c r="C84" s="132">
        <f>'1º Perfil de consumo'!U81</f>
        <v>0</v>
      </c>
      <c r="D84" s="133">
        <f>IF(C84=0,0,(LOOKUP(B84,'2º Calculadora de Banda (beta)'!S:S,'2º Calculadora de Banda (beta)'!Y:Y)))</f>
        <v>0</v>
      </c>
      <c r="E84" s="134">
        <f>IF(C84=0,0,(B84/D84*'3º Custos interno'!$M$21))</f>
        <v>0</v>
      </c>
      <c r="F84" s="132">
        <f>'3º Custos interno'!$M$15</f>
        <v>22.222222222222221</v>
      </c>
      <c r="G84" s="132">
        <f>C84*'3º Custos interno'!$E$11</f>
        <v>0</v>
      </c>
      <c r="H84" s="134">
        <f t="shared" si="0"/>
        <v>0</v>
      </c>
      <c r="I84" s="135">
        <f t="shared" si="1"/>
        <v>0</v>
      </c>
      <c r="J84" s="136">
        <f t="shared" si="2"/>
        <v>0</v>
      </c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</row>
    <row r="85" spans="1:26" ht="15.75" customHeight="1">
      <c r="A85" s="126"/>
      <c r="B85" s="131">
        <f>'1º Perfil de consumo'!R82</f>
        <v>77</v>
      </c>
      <c r="C85" s="132">
        <f>'1º Perfil de consumo'!U82</f>
        <v>0</v>
      </c>
      <c r="D85" s="133">
        <f>IF(C85=0,0,(LOOKUP(B85,'2º Calculadora de Banda (beta)'!S:S,'2º Calculadora de Banda (beta)'!Y:Y)))</f>
        <v>0</v>
      </c>
      <c r="E85" s="134">
        <f>IF(C85=0,0,(B85/D85*'3º Custos interno'!$M$21))</f>
        <v>0</v>
      </c>
      <c r="F85" s="132">
        <f>'3º Custos interno'!$M$15</f>
        <v>22.222222222222221</v>
      </c>
      <c r="G85" s="132">
        <f>C85*'3º Custos interno'!$E$11</f>
        <v>0</v>
      </c>
      <c r="H85" s="134">
        <f t="shared" si="0"/>
        <v>0</v>
      </c>
      <c r="I85" s="135">
        <f t="shared" si="1"/>
        <v>0</v>
      </c>
      <c r="J85" s="136">
        <f t="shared" si="2"/>
        <v>0</v>
      </c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</row>
    <row r="86" spans="1:26" ht="15.75" customHeight="1">
      <c r="A86" s="126"/>
      <c r="B86" s="131">
        <f>'1º Perfil de consumo'!R83</f>
        <v>78</v>
      </c>
      <c r="C86" s="132">
        <f>'1º Perfil de consumo'!U83</f>
        <v>0</v>
      </c>
      <c r="D86" s="133">
        <f>IF(C86=0,0,(LOOKUP(B86,'2º Calculadora de Banda (beta)'!S:S,'2º Calculadora de Banda (beta)'!Y:Y)))</f>
        <v>0</v>
      </c>
      <c r="E86" s="134">
        <f>IF(C86=0,0,(B86/D86*'3º Custos interno'!$M$21))</f>
        <v>0</v>
      </c>
      <c r="F86" s="132">
        <f>'3º Custos interno'!$M$15</f>
        <v>22.222222222222221</v>
      </c>
      <c r="G86" s="132">
        <f>C86*'3º Custos interno'!$E$11</f>
        <v>0</v>
      </c>
      <c r="H86" s="134">
        <f t="shared" si="0"/>
        <v>0</v>
      </c>
      <c r="I86" s="135">
        <f t="shared" si="1"/>
        <v>0</v>
      </c>
      <c r="J86" s="136">
        <f t="shared" si="2"/>
        <v>0</v>
      </c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</row>
    <row r="87" spans="1:26" ht="15.75" customHeight="1">
      <c r="A87" s="126"/>
      <c r="B87" s="131">
        <f>'1º Perfil de consumo'!R84</f>
        <v>79</v>
      </c>
      <c r="C87" s="132">
        <f>'1º Perfil de consumo'!U84</f>
        <v>0</v>
      </c>
      <c r="D87" s="133">
        <f>IF(C87=0,0,(LOOKUP(B87,'2º Calculadora de Banda (beta)'!S:S,'2º Calculadora de Banda (beta)'!Y:Y)))</f>
        <v>0</v>
      </c>
      <c r="E87" s="134">
        <f>IF(C87=0,0,(B87/D87*'3º Custos interno'!$M$21))</f>
        <v>0</v>
      </c>
      <c r="F87" s="132">
        <f>'3º Custos interno'!$M$15</f>
        <v>22.222222222222221</v>
      </c>
      <c r="G87" s="132">
        <f>C87*'3º Custos interno'!$E$11</f>
        <v>0</v>
      </c>
      <c r="H87" s="134">
        <f t="shared" si="0"/>
        <v>0</v>
      </c>
      <c r="I87" s="135">
        <f t="shared" si="1"/>
        <v>0</v>
      </c>
      <c r="J87" s="136">
        <f t="shared" si="2"/>
        <v>0</v>
      </c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</row>
    <row r="88" spans="1:26" ht="15.75" customHeight="1">
      <c r="A88" s="126"/>
      <c r="B88" s="131">
        <f>'1º Perfil de consumo'!R85</f>
        <v>80</v>
      </c>
      <c r="C88" s="132">
        <f>'1º Perfil de consumo'!U85</f>
        <v>0</v>
      </c>
      <c r="D88" s="133">
        <f>IF(C88=0,0,(LOOKUP(B88,'2º Calculadora de Banda (beta)'!S:S,'2º Calculadora de Banda (beta)'!Y:Y)))</f>
        <v>0</v>
      </c>
      <c r="E88" s="134">
        <f>IF(C88=0,0,(B88/D88*'3º Custos interno'!$M$21))</f>
        <v>0</v>
      </c>
      <c r="F88" s="132">
        <f>'3º Custos interno'!$M$15</f>
        <v>22.222222222222221</v>
      </c>
      <c r="G88" s="132">
        <f>C88*'3º Custos interno'!$E$11</f>
        <v>0</v>
      </c>
      <c r="H88" s="134">
        <f t="shared" si="0"/>
        <v>0</v>
      </c>
      <c r="I88" s="135">
        <f t="shared" si="1"/>
        <v>0</v>
      </c>
      <c r="J88" s="136">
        <f t="shared" si="2"/>
        <v>0</v>
      </c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</row>
    <row r="89" spans="1:26" ht="15.75" customHeight="1">
      <c r="A89" s="126"/>
      <c r="B89" s="131">
        <f>'1º Perfil de consumo'!R86</f>
        <v>81</v>
      </c>
      <c r="C89" s="132">
        <f>'1º Perfil de consumo'!U86</f>
        <v>0</v>
      </c>
      <c r="D89" s="133">
        <f>IF(C89=0,0,(LOOKUP(B89,'2º Calculadora de Banda (beta)'!S:S,'2º Calculadora de Banda (beta)'!Y:Y)))</f>
        <v>0</v>
      </c>
      <c r="E89" s="134">
        <f>IF(C89=0,0,(B89/D89*'3º Custos interno'!$M$21))</f>
        <v>0</v>
      </c>
      <c r="F89" s="132">
        <f>'3º Custos interno'!$M$15</f>
        <v>22.222222222222221</v>
      </c>
      <c r="G89" s="132">
        <f>C89*'3º Custos interno'!$E$11</f>
        <v>0</v>
      </c>
      <c r="H89" s="134">
        <f t="shared" si="0"/>
        <v>0</v>
      </c>
      <c r="I89" s="135">
        <f t="shared" si="1"/>
        <v>0</v>
      </c>
      <c r="J89" s="136">
        <f t="shared" si="2"/>
        <v>0</v>
      </c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</row>
    <row r="90" spans="1:26" ht="15.75" customHeight="1">
      <c r="A90" s="126"/>
      <c r="B90" s="131">
        <f>'1º Perfil de consumo'!R87</f>
        <v>82</v>
      </c>
      <c r="C90" s="132">
        <f>'1º Perfil de consumo'!U87</f>
        <v>0</v>
      </c>
      <c r="D90" s="133">
        <f>IF(C90=0,0,(LOOKUP(B90,'2º Calculadora de Banda (beta)'!S:S,'2º Calculadora de Banda (beta)'!Y:Y)))</f>
        <v>0</v>
      </c>
      <c r="E90" s="134">
        <f>IF(C90=0,0,(B90/D90*'3º Custos interno'!$M$21))</f>
        <v>0</v>
      </c>
      <c r="F90" s="132">
        <f>'3º Custos interno'!$M$15</f>
        <v>22.222222222222221</v>
      </c>
      <c r="G90" s="132">
        <f>C90*'3º Custos interno'!$E$11</f>
        <v>0</v>
      </c>
      <c r="H90" s="134">
        <f t="shared" si="0"/>
        <v>0</v>
      </c>
      <c r="I90" s="135">
        <f t="shared" si="1"/>
        <v>0</v>
      </c>
      <c r="J90" s="136">
        <f t="shared" si="2"/>
        <v>0</v>
      </c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</row>
    <row r="91" spans="1:26" ht="15.75" customHeight="1">
      <c r="A91" s="126"/>
      <c r="B91" s="131">
        <f>'1º Perfil de consumo'!R88</f>
        <v>83</v>
      </c>
      <c r="C91" s="132">
        <f>'1º Perfil de consumo'!U88</f>
        <v>0</v>
      </c>
      <c r="D91" s="133">
        <f>IF(C91=0,0,(LOOKUP(B91,'2º Calculadora de Banda (beta)'!S:S,'2º Calculadora de Banda (beta)'!Y:Y)))</f>
        <v>0</v>
      </c>
      <c r="E91" s="134">
        <f>IF(C91=0,0,(B91/D91*'3º Custos interno'!$M$21))</f>
        <v>0</v>
      </c>
      <c r="F91" s="132">
        <f>'3º Custos interno'!$M$15</f>
        <v>22.222222222222221</v>
      </c>
      <c r="G91" s="132">
        <f>C91*'3º Custos interno'!$E$11</f>
        <v>0</v>
      </c>
      <c r="H91" s="134">
        <f t="shared" si="0"/>
        <v>0</v>
      </c>
      <c r="I91" s="135">
        <f t="shared" si="1"/>
        <v>0</v>
      </c>
      <c r="J91" s="136">
        <f t="shared" si="2"/>
        <v>0</v>
      </c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</row>
    <row r="92" spans="1:26" ht="15.75" customHeight="1">
      <c r="A92" s="126"/>
      <c r="B92" s="131">
        <f>'1º Perfil de consumo'!R89</f>
        <v>84</v>
      </c>
      <c r="C92" s="132">
        <f>'1º Perfil de consumo'!U89</f>
        <v>0</v>
      </c>
      <c r="D92" s="133">
        <f>IF(C92=0,0,(LOOKUP(B92,'2º Calculadora de Banda (beta)'!S:S,'2º Calculadora de Banda (beta)'!Y:Y)))</f>
        <v>0</v>
      </c>
      <c r="E92" s="134">
        <f>IF(C92=0,0,(B92/D92*'3º Custos interno'!$M$21))</f>
        <v>0</v>
      </c>
      <c r="F92" s="132">
        <f>'3º Custos interno'!$M$15</f>
        <v>22.222222222222221</v>
      </c>
      <c r="G92" s="132">
        <f>C92*'3º Custos interno'!$E$11</f>
        <v>0</v>
      </c>
      <c r="H92" s="134">
        <f t="shared" si="0"/>
        <v>0</v>
      </c>
      <c r="I92" s="135">
        <f t="shared" si="1"/>
        <v>0</v>
      </c>
      <c r="J92" s="136">
        <f t="shared" si="2"/>
        <v>0</v>
      </c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</row>
    <row r="93" spans="1:26" ht="15.75" customHeight="1">
      <c r="A93" s="126"/>
      <c r="B93" s="131">
        <f>'1º Perfil de consumo'!R90</f>
        <v>85</v>
      </c>
      <c r="C93" s="132">
        <f>'1º Perfil de consumo'!U90</f>
        <v>0</v>
      </c>
      <c r="D93" s="133">
        <f>IF(C93=0,0,(LOOKUP(B93,'2º Calculadora de Banda (beta)'!S:S,'2º Calculadora de Banda (beta)'!Y:Y)))</f>
        <v>0</v>
      </c>
      <c r="E93" s="134">
        <f>IF(C93=0,0,(B93/D93*'3º Custos interno'!$M$21))</f>
        <v>0</v>
      </c>
      <c r="F93" s="132">
        <f>'3º Custos interno'!$M$15</f>
        <v>22.222222222222221</v>
      </c>
      <c r="G93" s="132">
        <f>C93*'3º Custos interno'!$E$11</f>
        <v>0</v>
      </c>
      <c r="H93" s="134">
        <f t="shared" si="0"/>
        <v>0</v>
      </c>
      <c r="I93" s="135">
        <f t="shared" si="1"/>
        <v>0</v>
      </c>
      <c r="J93" s="136">
        <f t="shared" si="2"/>
        <v>0</v>
      </c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</row>
    <row r="94" spans="1:26" ht="15.75" customHeight="1">
      <c r="A94" s="126"/>
      <c r="B94" s="131">
        <f>'1º Perfil de consumo'!R91</f>
        <v>86</v>
      </c>
      <c r="C94" s="132">
        <f>'1º Perfil de consumo'!U91</f>
        <v>0</v>
      </c>
      <c r="D94" s="133">
        <f>IF(C94=0,0,(LOOKUP(B94,'2º Calculadora de Banda (beta)'!S:S,'2º Calculadora de Banda (beta)'!Y:Y)))</f>
        <v>0</v>
      </c>
      <c r="E94" s="134">
        <f>IF(C94=0,0,(B94/D94*'3º Custos interno'!$M$21))</f>
        <v>0</v>
      </c>
      <c r="F94" s="132">
        <f>'3º Custos interno'!$M$15</f>
        <v>22.222222222222221</v>
      </c>
      <c r="G94" s="132">
        <f>C94*'3º Custos interno'!$E$11</f>
        <v>0</v>
      </c>
      <c r="H94" s="134">
        <f t="shared" si="0"/>
        <v>0</v>
      </c>
      <c r="I94" s="135">
        <f t="shared" si="1"/>
        <v>0</v>
      </c>
      <c r="J94" s="136">
        <f t="shared" si="2"/>
        <v>0</v>
      </c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</row>
    <row r="95" spans="1:26" ht="15.75" customHeight="1">
      <c r="A95" s="126"/>
      <c r="B95" s="131">
        <f>'1º Perfil de consumo'!R92</f>
        <v>87</v>
      </c>
      <c r="C95" s="132">
        <f>'1º Perfil de consumo'!U92</f>
        <v>0</v>
      </c>
      <c r="D95" s="133">
        <f>IF(C95=0,0,(LOOKUP(B95,'2º Calculadora de Banda (beta)'!S:S,'2º Calculadora de Banda (beta)'!Y:Y)))</f>
        <v>0</v>
      </c>
      <c r="E95" s="134">
        <f>IF(C95=0,0,(B95/D95*'3º Custos interno'!$M$21))</f>
        <v>0</v>
      </c>
      <c r="F95" s="132">
        <f>'3º Custos interno'!$M$15</f>
        <v>22.222222222222221</v>
      </c>
      <c r="G95" s="132">
        <f>C95*'3º Custos interno'!$E$11</f>
        <v>0</v>
      </c>
      <c r="H95" s="134">
        <f t="shared" si="0"/>
        <v>0</v>
      </c>
      <c r="I95" s="135">
        <f t="shared" si="1"/>
        <v>0</v>
      </c>
      <c r="J95" s="136">
        <f t="shared" si="2"/>
        <v>0</v>
      </c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</row>
    <row r="96" spans="1:26" ht="15.75" customHeight="1">
      <c r="A96" s="126"/>
      <c r="B96" s="131">
        <f>'1º Perfil de consumo'!R93</f>
        <v>88</v>
      </c>
      <c r="C96" s="132">
        <f>'1º Perfil de consumo'!U93</f>
        <v>0</v>
      </c>
      <c r="D96" s="133">
        <f>IF(C96=0,0,(LOOKUP(B96,'2º Calculadora de Banda (beta)'!S:S,'2º Calculadora de Banda (beta)'!Y:Y)))</f>
        <v>0</v>
      </c>
      <c r="E96" s="134">
        <f>IF(C96=0,0,(B96/D96*'3º Custos interno'!$M$21))</f>
        <v>0</v>
      </c>
      <c r="F96" s="132">
        <f>'3º Custos interno'!$M$15</f>
        <v>22.222222222222221</v>
      </c>
      <c r="G96" s="132">
        <f>C96*'3º Custos interno'!$E$11</f>
        <v>0</v>
      </c>
      <c r="H96" s="134">
        <f t="shared" si="0"/>
        <v>0</v>
      </c>
      <c r="I96" s="135">
        <f t="shared" si="1"/>
        <v>0</v>
      </c>
      <c r="J96" s="136">
        <f t="shared" si="2"/>
        <v>0</v>
      </c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</row>
    <row r="97" spans="1:26" ht="15.75" customHeight="1">
      <c r="A97" s="126"/>
      <c r="B97" s="131">
        <f>'1º Perfil de consumo'!R94</f>
        <v>89</v>
      </c>
      <c r="C97" s="132">
        <f>'1º Perfil de consumo'!U94</f>
        <v>0</v>
      </c>
      <c r="D97" s="133">
        <f>IF(C97=0,0,(LOOKUP(B97,'2º Calculadora de Banda (beta)'!S:S,'2º Calculadora de Banda (beta)'!Y:Y)))</f>
        <v>0</v>
      </c>
      <c r="E97" s="134">
        <f>IF(C97=0,0,(B97/D97*'3º Custos interno'!$M$21))</f>
        <v>0</v>
      </c>
      <c r="F97" s="132">
        <f>'3º Custos interno'!$M$15</f>
        <v>22.222222222222221</v>
      </c>
      <c r="G97" s="132">
        <f>C97*'3º Custos interno'!$E$11</f>
        <v>0</v>
      </c>
      <c r="H97" s="134">
        <f t="shared" si="0"/>
        <v>0</v>
      </c>
      <c r="I97" s="135">
        <f t="shared" si="1"/>
        <v>0</v>
      </c>
      <c r="J97" s="136">
        <f t="shared" si="2"/>
        <v>0</v>
      </c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</row>
    <row r="98" spans="1:26" ht="15.75" customHeight="1">
      <c r="A98" s="126"/>
      <c r="B98" s="131">
        <f>'1º Perfil de consumo'!R95</f>
        <v>90</v>
      </c>
      <c r="C98" s="132">
        <f>'1º Perfil de consumo'!U95</f>
        <v>0</v>
      </c>
      <c r="D98" s="133">
        <f>IF(C98=0,0,(LOOKUP(B98,'2º Calculadora de Banda (beta)'!S:S,'2º Calculadora de Banda (beta)'!Y:Y)))</f>
        <v>0</v>
      </c>
      <c r="E98" s="134">
        <f>IF(C98=0,0,(B98/D98*'3º Custos interno'!$M$21))</f>
        <v>0</v>
      </c>
      <c r="F98" s="132">
        <f>'3º Custos interno'!$M$15</f>
        <v>22.222222222222221</v>
      </c>
      <c r="G98" s="132">
        <f>C98*'3º Custos interno'!$E$11</f>
        <v>0</v>
      </c>
      <c r="H98" s="134">
        <f t="shared" si="0"/>
        <v>0</v>
      </c>
      <c r="I98" s="135">
        <f t="shared" si="1"/>
        <v>0</v>
      </c>
      <c r="J98" s="136">
        <f t="shared" si="2"/>
        <v>0</v>
      </c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</row>
    <row r="99" spans="1:26" ht="15.75" customHeight="1">
      <c r="A99" s="126"/>
      <c r="B99" s="131">
        <f>'1º Perfil de consumo'!R96</f>
        <v>91</v>
      </c>
      <c r="C99" s="132">
        <f>'1º Perfil de consumo'!U96</f>
        <v>0</v>
      </c>
      <c r="D99" s="133">
        <f>IF(C99=0,0,(LOOKUP(B99,'2º Calculadora de Banda (beta)'!S:S,'2º Calculadora de Banda (beta)'!Y:Y)))</f>
        <v>0</v>
      </c>
      <c r="E99" s="134">
        <f>IF(C99=0,0,(B99/D99*'3º Custos interno'!$M$21))</f>
        <v>0</v>
      </c>
      <c r="F99" s="132">
        <f>'3º Custos interno'!$M$15</f>
        <v>22.222222222222221</v>
      </c>
      <c r="G99" s="132">
        <f>C99*'3º Custos interno'!$E$11</f>
        <v>0</v>
      </c>
      <c r="H99" s="134">
        <f t="shared" si="0"/>
        <v>0</v>
      </c>
      <c r="I99" s="135">
        <f t="shared" si="1"/>
        <v>0</v>
      </c>
      <c r="J99" s="136">
        <f t="shared" si="2"/>
        <v>0</v>
      </c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</row>
    <row r="100" spans="1:26" ht="15.75" customHeight="1">
      <c r="A100" s="126"/>
      <c r="B100" s="131">
        <f>'1º Perfil de consumo'!R97</f>
        <v>92</v>
      </c>
      <c r="C100" s="132">
        <f>'1º Perfil de consumo'!U97</f>
        <v>0</v>
      </c>
      <c r="D100" s="133">
        <f>IF(C100=0,0,(LOOKUP(B100,'2º Calculadora de Banda (beta)'!S:S,'2º Calculadora de Banda (beta)'!Y:Y)))</f>
        <v>0</v>
      </c>
      <c r="E100" s="134">
        <f>IF(C100=0,0,(B100/D100*'3º Custos interno'!$M$21))</f>
        <v>0</v>
      </c>
      <c r="F100" s="132">
        <f>'3º Custos interno'!$M$15</f>
        <v>22.222222222222221</v>
      </c>
      <c r="G100" s="132">
        <f>C100*'3º Custos interno'!$E$11</f>
        <v>0</v>
      </c>
      <c r="H100" s="134">
        <f t="shared" si="0"/>
        <v>0</v>
      </c>
      <c r="I100" s="135">
        <f t="shared" si="1"/>
        <v>0</v>
      </c>
      <c r="J100" s="136">
        <f t="shared" si="2"/>
        <v>0</v>
      </c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</row>
    <row r="101" spans="1:26" ht="15.75" customHeight="1">
      <c r="A101" s="126"/>
      <c r="B101" s="131">
        <f>'1º Perfil de consumo'!R98</f>
        <v>93</v>
      </c>
      <c r="C101" s="132">
        <f>'1º Perfil de consumo'!U98</f>
        <v>0</v>
      </c>
      <c r="D101" s="133">
        <f>IF(C101=0,0,(LOOKUP(B101,'2º Calculadora de Banda (beta)'!S:S,'2º Calculadora de Banda (beta)'!Y:Y)))</f>
        <v>0</v>
      </c>
      <c r="E101" s="134">
        <f>IF(C101=0,0,(B101/D101*'3º Custos interno'!$M$21))</f>
        <v>0</v>
      </c>
      <c r="F101" s="132">
        <f>'3º Custos interno'!$M$15</f>
        <v>22.222222222222221</v>
      </c>
      <c r="G101" s="132">
        <f>C101*'3º Custos interno'!$E$11</f>
        <v>0</v>
      </c>
      <c r="H101" s="134">
        <f t="shared" si="0"/>
        <v>0</v>
      </c>
      <c r="I101" s="135">
        <f t="shared" si="1"/>
        <v>0</v>
      </c>
      <c r="J101" s="136">
        <f t="shared" si="2"/>
        <v>0</v>
      </c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</row>
    <row r="102" spans="1:26" ht="15.75" customHeight="1">
      <c r="A102" s="126"/>
      <c r="B102" s="131">
        <f>'1º Perfil de consumo'!R99</f>
        <v>94</v>
      </c>
      <c r="C102" s="132">
        <f>'1º Perfil de consumo'!U99</f>
        <v>0</v>
      </c>
      <c r="D102" s="133">
        <f>IF(C102=0,0,(LOOKUP(B102,'2º Calculadora de Banda (beta)'!S:S,'2º Calculadora de Banda (beta)'!Y:Y)))</f>
        <v>0</v>
      </c>
      <c r="E102" s="134">
        <f>IF(C102=0,0,(B102/D102*'3º Custos interno'!$M$21))</f>
        <v>0</v>
      </c>
      <c r="F102" s="132">
        <f>'3º Custos interno'!$M$15</f>
        <v>22.222222222222221</v>
      </c>
      <c r="G102" s="132">
        <f>C102*'3º Custos interno'!$E$11</f>
        <v>0</v>
      </c>
      <c r="H102" s="134">
        <f t="shared" si="0"/>
        <v>0</v>
      </c>
      <c r="I102" s="135">
        <f t="shared" si="1"/>
        <v>0</v>
      </c>
      <c r="J102" s="136">
        <f t="shared" si="2"/>
        <v>0</v>
      </c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</row>
    <row r="103" spans="1:26" ht="15.75" customHeight="1">
      <c r="A103" s="126"/>
      <c r="B103" s="131">
        <f>'1º Perfil de consumo'!R100</f>
        <v>95</v>
      </c>
      <c r="C103" s="132">
        <f>'1º Perfil de consumo'!U100</f>
        <v>0</v>
      </c>
      <c r="D103" s="133">
        <f>IF(C103=0,0,(LOOKUP(B103,'2º Calculadora de Banda (beta)'!S:S,'2º Calculadora de Banda (beta)'!Y:Y)))</f>
        <v>0</v>
      </c>
      <c r="E103" s="134">
        <f>IF(C103=0,0,(B103/D103*'3º Custos interno'!$M$21))</f>
        <v>0</v>
      </c>
      <c r="F103" s="132">
        <f>'3º Custos interno'!$M$15</f>
        <v>22.222222222222221</v>
      </c>
      <c r="G103" s="132">
        <f>C103*'3º Custos interno'!$E$11</f>
        <v>0</v>
      </c>
      <c r="H103" s="134">
        <f t="shared" si="0"/>
        <v>0</v>
      </c>
      <c r="I103" s="135">
        <f t="shared" si="1"/>
        <v>0</v>
      </c>
      <c r="J103" s="136">
        <f t="shared" si="2"/>
        <v>0</v>
      </c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</row>
    <row r="104" spans="1:26" ht="15.75" customHeight="1">
      <c r="A104" s="126"/>
      <c r="B104" s="131">
        <f>'1º Perfil de consumo'!R101</f>
        <v>96</v>
      </c>
      <c r="C104" s="132">
        <f>'1º Perfil de consumo'!U101</f>
        <v>0</v>
      </c>
      <c r="D104" s="133">
        <f>IF(C104=0,0,(LOOKUP(B104,'2º Calculadora de Banda (beta)'!S:S,'2º Calculadora de Banda (beta)'!Y:Y)))</f>
        <v>0</v>
      </c>
      <c r="E104" s="134">
        <f>IF(C104=0,0,(B104/D104*'3º Custos interno'!$M$21))</f>
        <v>0</v>
      </c>
      <c r="F104" s="132">
        <f>'3º Custos interno'!$M$15</f>
        <v>22.222222222222221</v>
      </c>
      <c r="G104" s="132">
        <f>C104*'3º Custos interno'!$E$11</f>
        <v>0</v>
      </c>
      <c r="H104" s="134">
        <f t="shared" si="0"/>
        <v>0</v>
      </c>
      <c r="I104" s="135">
        <f t="shared" si="1"/>
        <v>0</v>
      </c>
      <c r="J104" s="136">
        <f t="shared" si="2"/>
        <v>0</v>
      </c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</row>
    <row r="105" spans="1:26" ht="15.75" customHeight="1">
      <c r="A105" s="126"/>
      <c r="B105" s="131">
        <f>'1º Perfil de consumo'!R102</f>
        <v>97</v>
      </c>
      <c r="C105" s="132">
        <f>'1º Perfil de consumo'!U102</f>
        <v>0</v>
      </c>
      <c r="D105" s="133">
        <f>IF(C105=0,0,(LOOKUP(B105,'2º Calculadora de Banda (beta)'!S:S,'2º Calculadora de Banda (beta)'!Y:Y)))</f>
        <v>0</v>
      </c>
      <c r="E105" s="134">
        <f>IF(C105=0,0,(B105/D105*'3º Custos interno'!$M$21))</f>
        <v>0</v>
      </c>
      <c r="F105" s="132">
        <f>'3º Custos interno'!$M$15</f>
        <v>22.222222222222221</v>
      </c>
      <c r="G105" s="132">
        <f>C105*'3º Custos interno'!$E$11</f>
        <v>0</v>
      </c>
      <c r="H105" s="134">
        <f t="shared" si="0"/>
        <v>0</v>
      </c>
      <c r="I105" s="135">
        <f t="shared" si="1"/>
        <v>0</v>
      </c>
      <c r="J105" s="136">
        <f t="shared" si="2"/>
        <v>0</v>
      </c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</row>
    <row r="106" spans="1:26" ht="15.75" customHeight="1">
      <c r="A106" s="126"/>
      <c r="B106" s="131">
        <f>'1º Perfil de consumo'!R103</f>
        <v>98</v>
      </c>
      <c r="C106" s="132">
        <f>'1º Perfil de consumo'!U103</f>
        <v>0</v>
      </c>
      <c r="D106" s="133">
        <f>IF(C106=0,0,(LOOKUP(B106,'2º Calculadora de Banda (beta)'!S:S,'2º Calculadora de Banda (beta)'!Y:Y)))</f>
        <v>0</v>
      </c>
      <c r="E106" s="134">
        <f>IF(C106=0,0,(B106/D106*'3º Custos interno'!$M$21))</f>
        <v>0</v>
      </c>
      <c r="F106" s="132">
        <f>'3º Custos interno'!$M$15</f>
        <v>22.222222222222221</v>
      </c>
      <c r="G106" s="132">
        <f>C106*'3º Custos interno'!$E$11</f>
        <v>0</v>
      </c>
      <c r="H106" s="134">
        <f t="shared" si="0"/>
        <v>0</v>
      </c>
      <c r="I106" s="135">
        <f t="shared" si="1"/>
        <v>0</v>
      </c>
      <c r="J106" s="136">
        <f t="shared" si="2"/>
        <v>0</v>
      </c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</row>
    <row r="107" spans="1:26" ht="15.75" customHeight="1">
      <c r="A107" s="126"/>
      <c r="B107" s="131">
        <f>'1º Perfil de consumo'!R104</f>
        <v>99</v>
      </c>
      <c r="C107" s="132">
        <f>'1º Perfil de consumo'!U104</f>
        <v>0</v>
      </c>
      <c r="D107" s="133">
        <f>IF(C107=0,0,(LOOKUP(B107,'2º Calculadora de Banda (beta)'!S:S,'2º Calculadora de Banda (beta)'!Y:Y)))</f>
        <v>0</v>
      </c>
      <c r="E107" s="134">
        <f>IF(C107=0,0,(B107/D107*'3º Custos interno'!$M$21))</f>
        <v>0</v>
      </c>
      <c r="F107" s="132">
        <f>'3º Custos interno'!$M$15</f>
        <v>22.222222222222221</v>
      </c>
      <c r="G107" s="132">
        <f>C107*'3º Custos interno'!$E$11</f>
        <v>0</v>
      </c>
      <c r="H107" s="134">
        <f t="shared" si="0"/>
        <v>0</v>
      </c>
      <c r="I107" s="135">
        <f t="shared" si="1"/>
        <v>0</v>
      </c>
      <c r="J107" s="136">
        <f t="shared" si="2"/>
        <v>0</v>
      </c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</row>
    <row r="108" spans="1:26" ht="15.75" customHeight="1">
      <c r="A108" s="126"/>
      <c r="B108" s="137">
        <f>'1º Perfil de consumo'!R105</f>
        <v>100</v>
      </c>
      <c r="C108" s="138">
        <f>'1º Perfil de consumo'!U105</f>
        <v>0</v>
      </c>
      <c r="D108" s="139">
        <f>IF(C108=0,0,(LOOKUP(B108,'2º Calculadora de Banda (beta)'!S:S,'2º Calculadora de Banda (beta)'!Y:Y)))</f>
        <v>0</v>
      </c>
      <c r="E108" s="140">
        <f>IF(C108=0,0,(B108/D108*'3º Custos interno'!$M$21))</f>
        <v>0</v>
      </c>
      <c r="F108" s="138">
        <f>'3º Custos interno'!$M$15</f>
        <v>22.222222222222221</v>
      </c>
      <c r="G108" s="138">
        <f>C108*'3º Custos interno'!$E$11</f>
        <v>0</v>
      </c>
      <c r="H108" s="140">
        <f t="shared" si="0"/>
        <v>0</v>
      </c>
      <c r="I108" s="141">
        <f t="shared" si="1"/>
        <v>0</v>
      </c>
      <c r="J108" s="142">
        <f t="shared" si="2"/>
        <v>0</v>
      </c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</row>
    <row r="109" spans="1:26" ht="15.75" customHeight="1">
      <c r="A109" s="126"/>
      <c r="B109" s="126"/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</row>
    <row r="110" spans="1:26" ht="15.75" customHeight="1">
      <c r="A110" s="126"/>
      <c r="B110" s="126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</row>
    <row r="111" spans="1:26" ht="15.75" customHeight="1">
      <c r="A111" s="126"/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</row>
    <row r="112" spans="1:26" ht="15.75" customHeight="1">
      <c r="A112" s="126"/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</row>
    <row r="113" spans="1:26" ht="15.75" customHeight="1">
      <c r="A113" s="126"/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</row>
    <row r="114" spans="1:26" ht="15.75" customHeight="1">
      <c r="A114" s="126"/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</row>
    <row r="115" spans="1:26" ht="15.75" customHeight="1">
      <c r="A115" s="126"/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</row>
    <row r="116" spans="1:26" ht="15.75" customHeight="1">
      <c r="A116" s="126"/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</row>
    <row r="117" spans="1:26" ht="15.75" customHeight="1">
      <c r="A117" s="126"/>
      <c r="B117" s="126"/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</row>
    <row r="118" spans="1:26" ht="15.75" customHeight="1">
      <c r="A118" s="126"/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</row>
    <row r="119" spans="1:26" ht="15.75" customHeight="1">
      <c r="A119" s="126"/>
      <c r="B119" s="126"/>
      <c r="C119" s="126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</row>
    <row r="120" spans="1:26" ht="15.75" customHeight="1">
      <c r="A120" s="126"/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</row>
    <row r="121" spans="1:26" ht="15.75" customHeight="1">
      <c r="A121" s="126"/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</row>
    <row r="122" spans="1:26" ht="15.75" customHeight="1">
      <c r="A122" s="126"/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</row>
    <row r="123" spans="1:26" ht="15.75" customHeight="1">
      <c r="A123" s="126"/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</row>
    <row r="124" spans="1:26" ht="15.75" customHeight="1">
      <c r="A124" s="126"/>
      <c r="B124" s="126"/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</row>
    <row r="125" spans="1:26" ht="15.75" customHeight="1">
      <c r="A125" s="126"/>
      <c r="B125" s="126"/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</row>
    <row r="126" spans="1:26" ht="15.75" customHeight="1">
      <c r="A126" s="126"/>
      <c r="B126" s="126"/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</row>
    <row r="127" spans="1:26" ht="15.75" customHeight="1">
      <c r="A127" s="126"/>
      <c r="B127" s="126"/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</row>
    <row r="128" spans="1:26" ht="15.75" customHeight="1">
      <c r="A128" s="126"/>
      <c r="B128" s="126"/>
      <c r="C128" s="126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</row>
    <row r="129" spans="1:26" ht="15.75" customHeight="1">
      <c r="A129" s="126"/>
      <c r="B129" s="126"/>
      <c r="C129" s="126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</row>
    <row r="130" spans="1:26" ht="15.75" customHeight="1">
      <c r="A130" s="126"/>
      <c r="B130" s="126"/>
      <c r="C130" s="126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</row>
    <row r="131" spans="1:26" ht="15.75" customHeight="1">
      <c r="A131" s="126"/>
      <c r="B131" s="126"/>
      <c r="C131" s="126"/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</row>
    <row r="132" spans="1:26" ht="15.75" customHeight="1">
      <c r="A132" s="126"/>
      <c r="B132" s="126"/>
      <c r="C132" s="126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</row>
    <row r="133" spans="1:26" ht="15.75" customHeight="1">
      <c r="A133" s="126"/>
      <c r="B133" s="126"/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</row>
    <row r="134" spans="1:26" ht="15.75" customHeight="1">
      <c r="A134" s="126"/>
      <c r="B134" s="126"/>
      <c r="C134" s="126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</row>
    <row r="135" spans="1:26" ht="15.75" customHeight="1">
      <c r="A135" s="126"/>
      <c r="B135" s="126"/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</row>
    <row r="136" spans="1:26" ht="15.75" customHeight="1">
      <c r="A136" s="126"/>
      <c r="B136" s="126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</row>
    <row r="137" spans="1:26" ht="15.75" customHeight="1">
      <c r="A137" s="126"/>
      <c r="B137" s="126"/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</row>
    <row r="138" spans="1:26" ht="15.75" customHeight="1">
      <c r="A138" s="126"/>
      <c r="B138" s="126"/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</row>
    <row r="139" spans="1:26" ht="15.75" customHeight="1">
      <c r="A139" s="126"/>
      <c r="B139" s="126"/>
      <c r="C139" s="126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</row>
    <row r="140" spans="1:26" ht="15.75" customHeight="1">
      <c r="A140" s="126"/>
      <c r="B140" s="126"/>
      <c r="C140" s="126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</row>
    <row r="141" spans="1:26" ht="15.75" customHeight="1">
      <c r="A141" s="126"/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</row>
    <row r="142" spans="1:26" ht="15.75" customHeight="1">
      <c r="A142" s="126"/>
      <c r="B142" s="126"/>
      <c r="C142" s="126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</row>
    <row r="143" spans="1:26" ht="15.75" customHeight="1">
      <c r="A143" s="126"/>
      <c r="B143" s="126"/>
      <c r="C143" s="126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</row>
    <row r="144" spans="1:26" ht="15.75" customHeight="1">
      <c r="A144" s="126"/>
      <c r="B144" s="126"/>
      <c r="C144" s="126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</row>
    <row r="145" spans="1:26" ht="15.75" customHeight="1">
      <c r="A145" s="126"/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</row>
    <row r="146" spans="1:26" ht="15.75" customHeight="1">
      <c r="A146" s="126"/>
      <c r="B146" s="126"/>
      <c r="C146" s="126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</row>
    <row r="147" spans="1:26" ht="15.75" customHeight="1">
      <c r="A147" s="126"/>
      <c r="B147" s="126"/>
      <c r="C147" s="126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</row>
    <row r="148" spans="1:26" ht="15.75" customHeight="1">
      <c r="A148" s="126"/>
      <c r="B148" s="126"/>
      <c r="C148" s="126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</row>
    <row r="149" spans="1:26" ht="15.75" customHeight="1">
      <c r="A149" s="126"/>
      <c r="B149" s="126"/>
      <c r="C149" s="126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</row>
    <row r="150" spans="1:26" ht="15.75" customHeight="1">
      <c r="A150" s="126"/>
      <c r="B150" s="126"/>
      <c r="C150" s="126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</row>
    <row r="151" spans="1:26" ht="15.75" customHeight="1">
      <c r="A151" s="126"/>
      <c r="B151" s="126"/>
      <c r="C151" s="126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</row>
    <row r="152" spans="1:26" ht="15.75" customHeight="1">
      <c r="A152" s="126"/>
      <c r="B152" s="126"/>
      <c r="C152" s="126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</row>
    <row r="153" spans="1:26" ht="15.75" customHeight="1">
      <c r="A153" s="126"/>
      <c r="B153" s="126"/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</row>
    <row r="154" spans="1:26" ht="15.75" customHeight="1">
      <c r="A154" s="126"/>
      <c r="B154" s="126"/>
      <c r="C154" s="126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</row>
    <row r="155" spans="1:26" ht="15.75" customHeight="1">
      <c r="A155" s="126"/>
      <c r="B155" s="126"/>
      <c r="C155" s="126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</row>
    <row r="156" spans="1:26" ht="15.75" customHeight="1">
      <c r="A156" s="126"/>
      <c r="B156" s="126"/>
      <c r="C156" s="126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</row>
    <row r="157" spans="1:26" ht="15.75" customHeight="1">
      <c r="A157" s="126"/>
      <c r="B157" s="126"/>
      <c r="C157" s="126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</row>
    <row r="158" spans="1:26" ht="15.75" customHeight="1">
      <c r="A158" s="126"/>
      <c r="B158" s="126"/>
      <c r="C158" s="126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</row>
    <row r="159" spans="1:26" ht="15.75" customHeight="1">
      <c r="A159" s="126"/>
      <c r="B159" s="126"/>
      <c r="C159" s="126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</row>
    <row r="160" spans="1:26" ht="15.75" customHeight="1">
      <c r="A160" s="126"/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126"/>
    </row>
    <row r="161" spans="1:26" ht="15.75" customHeight="1">
      <c r="A161" s="126"/>
      <c r="B161" s="126"/>
      <c r="C161" s="126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</row>
    <row r="162" spans="1:26" ht="15.75" customHeight="1">
      <c r="A162" s="126"/>
      <c r="B162" s="126"/>
      <c r="C162" s="126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  <c r="Z162" s="126"/>
    </row>
    <row r="163" spans="1:26" ht="15.75" customHeight="1">
      <c r="A163" s="126"/>
      <c r="B163" s="126"/>
      <c r="C163" s="126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</row>
    <row r="164" spans="1:26" ht="15.75" customHeight="1">
      <c r="A164" s="126"/>
      <c r="B164" s="126"/>
      <c r="C164" s="126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</row>
    <row r="165" spans="1:26" ht="15.75" customHeight="1">
      <c r="A165" s="126"/>
      <c r="B165" s="126"/>
      <c r="C165" s="126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</row>
    <row r="166" spans="1:26" ht="15.75" customHeight="1">
      <c r="A166" s="126"/>
      <c r="B166" s="126"/>
      <c r="C166" s="126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  <c r="Z166" s="126"/>
    </row>
    <row r="167" spans="1:26" ht="15.75" customHeight="1">
      <c r="A167" s="126"/>
      <c r="B167" s="126"/>
      <c r="C167" s="126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126"/>
    </row>
    <row r="168" spans="1:26" ht="15.75" customHeight="1">
      <c r="A168" s="126"/>
      <c r="B168" s="126"/>
      <c r="C168" s="126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</row>
    <row r="169" spans="1:26" ht="15.75" customHeight="1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</row>
    <row r="170" spans="1:26" ht="15.75" customHeight="1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</row>
    <row r="171" spans="1:26" ht="15.75" customHeight="1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</row>
    <row r="172" spans="1:26" ht="15.75" customHeight="1">
      <c r="A172" s="126"/>
      <c r="B172" s="126"/>
      <c r="C172" s="126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</row>
    <row r="173" spans="1:26" ht="15.75" customHeight="1">
      <c r="A173" s="126"/>
      <c r="B173" s="126"/>
      <c r="C173" s="126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</row>
    <row r="174" spans="1:26" ht="15.75" customHeight="1">
      <c r="A174" s="126"/>
      <c r="B174" s="126"/>
      <c r="C174" s="126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</row>
    <row r="175" spans="1:26" ht="15.75" customHeight="1">
      <c r="A175" s="126"/>
      <c r="B175" s="126"/>
      <c r="C175" s="126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</row>
    <row r="176" spans="1:26" ht="15.75" customHeight="1">
      <c r="A176" s="126"/>
      <c r="B176" s="126"/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</row>
    <row r="177" spans="1:26" ht="15.75" customHeight="1">
      <c r="A177" s="126"/>
      <c r="B177" s="126"/>
      <c r="C177" s="126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</row>
    <row r="178" spans="1:26" ht="15.75" customHeight="1">
      <c r="A178" s="126"/>
      <c r="B178" s="126"/>
      <c r="C178" s="126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</row>
    <row r="179" spans="1:26" ht="15.75" customHeight="1">
      <c r="A179" s="126"/>
      <c r="B179" s="126"/>
      <c r="C179" s="126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</row>
    <row r="180" spans="1:26" ht="15.75" customHeight="1">
      <c r="A180" s="126"/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</row>
    <row r="181" spans="1:26" ht="15.75" customHeight="1">
      <c r="A181" s="126"/>
      <c r="B181" s="126"/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</row>
    <row r="182" spans="1:26" ht="15.75" customHeight="1">
      <c r="A182" s="126"/>
      <c r="B182" s="126"/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</row>
    <row r="183" spans="1:26" ht="15.75" customHeight="1">
      <c r="A183" s="126"/>
      <c r="B183" s="126"/>
      <c r="C183" s="126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</row>
    <row r="184" spans="1:26" ht="15.75" customHeight="1">
      <c r="A184" s="126"/>
      <c r="B184" s="126"/>
      <c r="C184" s="126"/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</row>
    <row r="185" spans="1:26" ht="15.75" customHeight="1">
      <c r="A185" s="126"/>
      <c r="B185" s="126"/>
      <c r="C185" s="126"/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</row>
    <row r="186" spans="1:26" ht="15.75" customHeight="1">
      <c r="A186" s="126"/>
      <c r="B186" s="126"/>
      <c r="C186" s="126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</row>
    <row r="187" spans="1:26" ht="15.75" customHeight="1">
      <c r="A187" s="126"/>
      <c r="B187" s="126"/>
      <c r="C187" s="126"/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</row>
    <row r="188" spans="1:26" ht="15.75" customHeight="1">
      <c r="A188" s="126"/>
      <c r="B188" s="126"/>
      <c r="C188" s="126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</row>
    <row r="189" spans="1:26" ht="15.75" customHeight="1">
      <c r="A189" s="126"/>
      <c r="B189" s="126"/>
      <c r="C189" s="126"/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</row>
    <row r="190" spans="1:26" ht="15.75" customHeight="1">
      <c r="A190" s="126"/>
      <c r="B190" s="126"/>
      <c r="C190" s="126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</row>
    <row r="191" spans="1:26" ht="15.75" customHeight="1">
      <c r="A191" s="126"/>
      <c r="B191" s="126"/>
      <c r="C191" s="126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</row>
    <row r="192" spans="1:26" ht="15.75" customHeight="1">
      <c r="A192" s="126"/>
      <c r="B192" s="126"/>
      <c r="C192" s="126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</row>
    <row r="193" spans="1:26" ht="15.75" customHeight="1">
      <c r="A193" s="126"/>
      <c r="B193" s="126"/>
      <c r="C193" s="126"/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</row>
    <row r="194" spans="1:26" ht="15.75" customHeight="1">
      <c r="A194" s="126"/>
      <c r="B194" s="126"/>
      <c r="C194" s="126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</row>
    <row r="195" spans="1:26" ht="15.75" customHeight="1">
      <c r="A195" s="126"/>
      <c r="B195" s="126"/>
      <c r="C195" s="126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</row>
    <row r="196" spans="1:26" ht="15.75" customHeight="1">
      <c r="A196" s="126"/>
      <c r="B196" s="126"/>
      <c r="C196" s="126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</row>
    <row r="197" spans="1:26" ht="15.75" customHeight="1">
      <c r="A197" s="126"/>
      <c r="B197" s="126"/>
      <c r="C197" s="126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</row>
    <row r="198" spans="1:26" ht="15.75" customHeight="1">
      <c r="A198" s="126"/>
      <c r="B198" s="126"/>
      <c r="C198" s="126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</row>
    <row r="199" spans="1:26" ht="15.75" customHeight="1">
      <c r="A199" s="126"/>
      <c r="B199" s="126"/>
      <c r="C199" s="126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</row>
    <row r="200" spans="1:26" ht="15.75" customHeight="1">
      <c r="A200" s="126"/>
      <c r="B200" s="126"/>
      <c r="C200" s="126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</row>
    <row r="201" spans="1:26" ht="15.75" customHeight="1">
      <c r="A201" s="126"/>
      <c r="B201" s="126"/>
      <c r="C201" s="126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</row>
    <row r="202" spans="1:26" ht="15.75" customHeight="1">
      <c r="A202" s="126"/>
      <c r="B202" s="126"/>
      <c r="C202" s="126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</row>
    <row r="203" spans="1:26" ht="15.75" customHeight="1">
      <c r="A203" s="126"/>
      <c r="B203" s="126"/>
      <c r="C203" s="126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</row>
    <row r="204" spans="1:26" ht="15.75" customHeight="1">
      <c r="A204" s="126"/>
      <c r="B204" s="126"/>
      <c r="C204" s="126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</row>
    <row r="205" spans="1:26" ht="15.75" customHeight="1">
      <c r="A205" s="126"/>
      <c r="B205" s="126"/>
      <c r="C205" s="126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</row>
    <row r="206" spans="1:26" ht="15.75" customHeight="1">
      <c r="A206" s="126"/>
      <c r="B206" s="126"/>
      <c r="C206" s="126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</row>
    <row r="207" spans="1:26" ht="15.75" customHeight="1">
      <c r="A207" s="126"/>
      <c r="B207" s="126"/>
      <c r="C207" s="126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  <c r="Z207" s="126"/>
    </row>
    <row r="208" spans="1:26" ht="15.75" customHeight="1">
      <c r="A208" s="126"/>
      <c r="B208" s="126"/>
      <c r="C208" s="126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  <c r="Z208" s="126"/>
    </row>
    <row r="209" spans="1:26" ht="15.75" customHeight="1">
      <c r="A209" s="126"/>
      <c r="B209" s="126"/>
      <c r="C209" s="126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  <c r="Z209" s="126"/>
    </row>
    <row r="210" spans="1:26" ht="15.75" customHeight="1">
      <c r="A210" s="126"/>
      <c r="B210" s="126"/>
      <c r="C210" s="126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  <c r="Z210" s="126"/>
    </row>
    <row r="211" spans="1:26" ht="15.75" customHeight="1">
      <c r="A211" s="126"/>
      <c r="B211" s="126"/>
      <c r="C211" s="126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Z211" s="126"/>
    </row>
    <row r="212" spans="1:26" ht="15.75" customHeight="1">
      <c r="A212" s="126"/>
      <c r="B212" s="126"/>
      <c r="C212" s="126"/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  <c r="Z212" s="126"/>
    </row>
    <row r="213" spans="1:26" ht="15.75" customHeight="1">
      <c r="A213" s="126"/>
      <c r="B213" s="126"/>
      <c r="C213" s="126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  <c r="Z213" s="126"/>
    </row>
    <row r="214" spans="1:26" ht="15.75" customHeight="1">
      <c r="A214" s="126"/>
      <c r="B214" s="126"/>
      <c r="C214" s="126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</row>
    <row r="215" spans="1:26" ht="15.75" customHeight="1">
      <c r="A215" s="126"/>
      <c r="B215" s="126"/>
      <c r="C215" s="126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</row>
    <row r="216" spans="1:26" ht="15.75" customHeight="1">
      <c r="A216" s="126"/>
      <c r="B216" s="126"/>
      <c r="C216" s="126"/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  <c r="Z216" s="126"/>
    </row>
    <row r="217" spans="1:26" ht="15.75" customHeight="1">
      <c r="A217" s="126"/>
      <c r="B217" s="126"/>
      <c r="C217" s="126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  <c r="Z217" s="126"/>
    </row>
    <row r="218" spans="1:26" ht="15.75" customHeight="1">
      <c r="A218" s="126"/>
      <c r="B218" s="126"/>
      <c r="C218" s="126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</row>
    <row r="219" spans="1:26" ht="15.75" customHeight="1">
      <c r="A219" s="126"/>
      <c r="B219" s="126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</row>
    <row r="220" spans="1:26" ht="15.75" customHeight="1">
      <c r="A220" s="126"/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</row>
    <row r="221" spans="1:26" ht="15.75" customHeight="1">
      <c r="A221" s="126"/>
      <c r="B221" s="126"/>
      <c r="C221" s="126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</row>
    <row r="222" spans="1:26" ht="15.75" customHeight="1">
      <c r="A222" s="126"/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</row>
    <row r="223" spans="1:26" ht="15.75" customHeight="1">
      <c r="A223" s="126"/>
      <c r="B223" s="126"/>
      <c r="C223" s="126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Z223" s="126"/>
    </row>
    <row r="224" spans="1:26" ht="15.75" customHeight="1">
      <c r="A224" s="126"/>
      <c r="B224" s="126"/>
      <c r="C224" s="126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</row>
    <row r="225" spans="1:26" ht="15.75" customHeight="1">
      <c r="A225" s="126"/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</row>
    <row r="226" spans="1:26" ht="15.75" customHeight="1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  <c r="Z226" s="126"/>
    </row>
    <row r="227" spans="1:26" ht="15.75" customHeight="1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  <c r="Z227" s="126"/>
    </row>
    <row r="228" spans="1:26" ht="15.75" customHeight="1">
      <c r="A228" s="126"/>
      <c r="B228" s="126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126"/>
    </row>
    <row r="229" spans="1:26" ht="15.75" customHeight="1">
      <c r="A229" s="126"/>
      <c r="B229" s="126"/>
      <c r="C229" s="126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26"/>
      <c r="V229" s="126"/>
      <c r="W229" s="126"/>
      <c r="X229" s="126"/>
      <c r="Y229" s="126"/>
      <c r="Z229" s="126"/>
    </row>
    <row r="230" spans="1:26" ht="15.75" customHeight="1">
      <c r="A230" s="126"/>
      <c r="B230" s="126"/>
      <c r="C230" s="126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</row>
    <row r="231" spans="1:26" ht="15.75" customHeight="1">
      <c r="A231" s="126"/>
      <c r="B231" s="126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126"/>
    </row>
    <row r="232" spans="1:26" ht="15.75" customHeight="1">
      <c r="A232" s="126"/>
      <c r="B232" s="126"/>
      <c r="C232" s="126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</row>
    <row r="233" spans="1:26" ht="15.75" customHeight="1">
      <c r="A233" s="126"/>
      <c r="B233" s="126"/>
      <c r="C233" s="126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126"/>
      <c r="U233" s="126"/>
      <c r="V233" s="126"/>
      <c r="W233" s="126"/>
      <c r="X233" s="126"/>
      <c r="Y233" s="126"/>
      <c r="Z233" s="126"/>
    </row>
    <row r="234" spans="1:26" ht="15.75" customHeight="1">
      <c r="A234" s="126"/>
      <c r="B234" s="126"/>
      <c r="C234" s="126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126"/>
      <c r="U234" s="126"/>
      <c r="V234" s="126"/>
      <c r="W234" s="126"/>
      <c r="X234" s="126"/>
      <c r="Y234" s="126"/>
      <c r="Z234" s="126"/>
    </row>
    <row r="235" spans="1:26" ht="15.75" customHeight="1">
      <c r="A235" s="126"/>
      <c r="B235" s="126"/>
      <c r="C235" s="126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6"/>
      <c r="S235" s="126"/>
      <c r="T235" s="126"/>
      <c r="U235" s="126"/>
      <c r="V235" s="126"/>
      <c r="W235" s="126"/>
      <c r="X235" s="126"/>
      <c r="Y235" s="126"/>
      <c r="Z235" s="126"/>
    </row>
    <row r="236" spans="1:26" ht="15.75" customHeight="1">
      <c r="A236" s="126"/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  <c r="Z236" s="126"/>
    </row>
    <row r="237" spans="1:26" ht="15.75" customHeight="1">
      <c r="A237" s="126"/>
      <c r="B237" s="126"/>
      <c r="C237" s="126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  <c r="Z237" s="126"/>
    </row>
    <row r="238" spans="1:26" ht="15.75" customHeight="1">
      <c r="A238" s="126"/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126"/>
      <c r="U238" s="126"/>
      <c r="V238" s="126"/>
      <c r="W238" s="126"/>
      <c r="X238" s="126"/>
      <c r="Y238" s="126"/>
      <c r="Z238" s="126"/>
    </row>
    <row r="239" spans="1:26" ht="15.75" customHeight="1">
      <c r="A239" s="126"/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</row>
    <row r="240" spans="1:26" ht="15.75" customHeight="1">
      <c r="A240" s="126"/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  <c r="Z240" s="126"/>
    </row>
    <row r="241" spans="1:26" ht="15.75" customHeight="1">
      <c r="A241" s="126"/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  <c r="Z241" s="126"/>
    </row>
    <row r="242" spans="1:26" ht="15.75" customHeight="1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126"/>
      <c r="U242" s="126"/>
      <c r="V242" s="126"/>
      <c r="W242" s="126"/>
      <c r="X242" s="126"/>
      <c r="Y242" s="126"/>
      <c r="Z242" s="126"/>
    </row>
    <row r="243" spans="1:26" ht="15.75" customHeight="1">
      <c r="A243" s="126"/>
      <c r="B243" s="126"/>
      <c r="C243" s="126"/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6"/>
      <c r="T243" s="126"/>
      <c r="U243" s="126"/>
      <c r="V243" s="126"/>
      <c r="W243" s="126"/>
      <c r="X243" s="126"/>
      <c r="Y243" s="126"/>
      <c r="Z243" s="126"/>
    </row>
    <row r="244" spans="1:26" ht="15.75" customHeight="1">
      <c r="A244" s="126"/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  <c r="Z244" s="126"/>
    </row>
    <row r="245" spans="1:26" ht="15.75" customHeight="1">
      <c r="A245" s="126"/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</row>
    <row r="246" spans="1:26" ht="15.75" customHeight="1">
      <c r="A246" s="126"/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</row>
    <row r="247" spans="1:26" ht="15.75" customHeight="1">
      <c r="A247" s="126"/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</row>
    <row r="248" spans="1:26" ht="15.75" customHeight="1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</row>
    <row r="249" spans="1:26" ht="15.75" customHeight="1">
      <c r="A249" s="126"/>
      <c r="B249" s="126"/>
      <c r="C249" s="126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</row>
    <row r="250" spans="1:26" ht="15.75" customHeight="1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</row>
    <row r="251" spans="1:26" ht="15.75" customHeight="1">
      <c r="A251" s="126"/>
      <c r="B251" s="126"/>
      <c r="C251" s="126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</row>
    <row r="252" spans="1:26" ht="15.75" customHeight="1">
      <c r="A252" s="126"/>
      <c r="B252" s="126"/>
      <c r="C252" s="126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</row>
    <row r="253" spans="1:26" ht="15.75" customHeight="1">
      <c r="A253" s="126"/>
      <c r="B253" s="126"/>
      <c r="C253" s="126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</row>
    <row r="254" spans="1:26" ht="15.75" customHeight="1">
      <c r="A254" s="126"/>
      <c r="B254" s="126"/>
      <c r="C254" s="126"/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</row>
    <row r="255" spans="1:26" ht="15.75" customHeight="1">
      <c r="A255" s="126"/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</row>
    <row r="256" spans="1:26" ht="15.75" customHeight="1">
      <c r="A256" s="126"/>
      <c r="B256" s="126"/>
      <c r="C256" s="126"/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</row>
    <row r="257" spans="1:26" ht="15.75" customHeight="1">
      <c r="A257" s="126"/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</row>
    <row r="258" spans="1:26" ht="15.75" customHeight="1">
      <c r="A258" s="126"/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</row>
    <row r="259" spans="1:26" ht="15.75" customHeight="1">
      <c r="A259" s="126"/>
      <c r="B259" s="126"/>
      <c r="C259" s="126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</row>
    <row r="260" spans="1:26" ht="15.75" customHeight="1">
      <c r="A260" s="126"/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</row>
    <row r="261" spans="1:26" ht="15.75" customHeight="1">
      <c r="A261" s="126"/>
      <c r="B261" s="126"/>
      <c r="C261" s="126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</row>
    <row r="262" spans="1:26" ht="15.75" customHeight="1">
      <c r="A262" s="126"/>
      <c r="B262" s="126"/>
      <c r="C262" s="126"/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</row>
    <row r="263" spans="1:26" ht="15.75" customHeight="1">
      <c r="A263" s="126"/>
      <c r="B263" s="126"/>
      <c r="C263" s="126"/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</row>
    <row r="264" spans="1:26" ht="15.75" customHeight="1">
      <c r="A264" s="126"/>
      <c r="B264" s="126"/>
      <c r="C264" s="126"/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  <c r="Q264" s="126"/>
      <c r="R264" s="126"/>
      <c r="S264" s="126"/>
      <c r="T264" s="126"/>
      <c r="U264" s="126"/>
      <c r="V264" s="126"/>
      <c r="W264" s="126"/>
      <c r="X264" s="126"/>
      <c r="Y264" s="126"/>
      <c r="Z264" s="126"/>
    </row>
    <row r="265" spans="1:26" ht="15.75" customHeight="1">
      <c r="A265" s="126"/>
      <c r="B265" s="126"/>
      <c r="C265" s="126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</row>
    <row r="266" spans="1:26" ht="15.75" customHeight="1">
      <c r="A266" s="126"/>
      <c r="B266" s="126"/>
      <c r="C266" s="126"/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  <c r="Q266" s="126"/>
      <c r="R266" s="126"/>
      <c r="S266" s="126"/>
      <c r="T266" s="126"/>
      <c r="U266" s="126"/>
      <c r="V266" s="126"/>
      <c r="W266" s="126"/>
      <c r="X266" s="126"/>
      <c r="Y266" s="126"/>
      <c r="Z266" s="126"/>
    </row>
    <row r="267" spans="1:26" ht="15.75" customHeight="1">
      <c r="A267" s="126"/>
      <c r="B267" s="126"/>
      <c r="C267" s="126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</row>
    <row r="268" spans="1:26" ht="15.75" customHeight="1">
      <c r="A268" s="126"/>
      <c r="B268" s="126"/>
      <c r="C268" s="126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</row>
    <row r="269" spans="1:26" ht="15.75" customHeight="1">
      <c r="A269" s="126"/>
      <c r="B269" s="126"/>
      <c r="C269" s="126"/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</row>
    <row r="270" spans="1:26" ht="15.75" customHeight="1">
      <c r="A270" s="126"/>
      <c r="B270" s="126"/>
      <c r="C270" s="126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</row>
    <row r="271" spans="1:26" ht="15.75" customHeight="1">
      <c r="A271" s="126"/>
      <c r="B271" s="126"/>
      <c r="C271" s="126"/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</row>
    <row r="272" spans="1:26" ht="15.75" customHeight="1">
      <c r="A272" s="126"/>
      <c r="B272" s="126"/>
      <c r="C272" s="126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</row>
    <row r="273" spans="1:26" ht="15.75" customHeight="1">
      <c r="A273" s="126"/>
      <c r="B273" s="126"/>
      <c r="C273" s="126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</row>
    <row r="274" spans="1:26" ht="15.75" customHeight="1">
      <c r="A274" s="126"/>
      <c r="B274" s="126"/>
      <c r="C274" s="126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</row>
    <row r="275" spans="1:26" ht="15.75" customHeight="1">
      <c r="A275" s="126"/>
      <c r="B275" s="126"/>
      <c r="C275" s="126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</row>
    <row r="276" spans="1:26" ht="15.75" customHeight="1">
      <c r="A276" s="126"/>
      <c r="B276" s="126"/>
      <c r="C276" s="126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</row>
    <row r="277" spans="1:26" ht="15.75" customHeight="1">
      <c r="A277" s="126"/>
      <c r="B277" s="126"/>
      <c r="C277" s="126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</row>
    <row r="278" spans="1:26" ht="15.75" customHeight="1">
      <c r="A278" s="126"/>
      <c r="B278" s="126"/>
      <c r="C278" s="126"/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</row>
    <row r="279" spans="1:26" ht="15.75" customHeight="1">
      <c r="A279" s="126"/>
      <c r="B279" s="126"/>
      <c r="C279" s="126"/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126"/>
      <c r="U279" s="126"/>
      <c r="V279" s="126"/>
      <c r="W279" s="126"/>
      <c r="X279" s="126"/>
      <c r="Y279" s="126"/>
      <c r="Z279" s="126"/>
    </row>
    <row r="280" spans="1:26" ht="15.75" customHeight="1">
      <c r="A280" s="126"/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126"/>
      <c r="U280" s="126"/>
      <c r="V280" s="126"/>
      <c r="W280" s="126"/>
      <c r="X280" s="126"/>
      <c r="Y280" s="126"/>
      <c r="Z280" s="126"/>
    </row>
    <row r="281" spans="1:26" ht="15.75" customHeight="1">
      <c r="A281" s="126"/>
      <c r="B281" s="126"/>
      <c r="C281" s="126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  <c r="Z281" s="126"/>
    </row>
    <row r="282" spans="1:26" ht="15.75" customHeight="1">
      <c r="A282" s="126"/>
      <c r="B282" s="126"/>
      <c r="C282" s="126"/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126"/>
      <c r="U282" s="126"/>
      <c r="V282" s="126"/>
      <c r="W282" s="126"/>
      <c r="X282" s="126"/>
      <c r="Y282" s="126"/>
      <c r="Z282" s="126"/>
    </row>
    <row r="283" spans="1:26" ht="15.75" customHeight="1">
      <c r="A283" s="126"/>
      <c r="B283" s="126"/>
      <c r="C283" s="126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126"/>
      <c r="U283" s="126"/>
      <c r="V283" s="126"/>
      <c r="W283" s="126"/>
      <c r="X283" s="126"/>
      <c r="Y283" s="126"/>
      <c r="Z283" s="126"/>
    </row>
    <row r="284" spans="1:26" ht="15.75" customHeight="1">
      <c r="A284" s="126"/>
      <c r="B284" s="126"/>
      <c r="C284" s="126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126"/>
      <c r="U284" s="126"/>
      <c r="V284" s="126"/>
      <c r="W284" s="126"/>
      <c r="X284" s="126"/>
      <c r="Y284" s="126"/>
      <c r="Z284" s="126"/>
    </row>
    <row r="285" spans="1:26" ht="15.75" customHeight="1">
      <c r="A285" s="126"/>
      <c r="B285" s="126"/>
      <c r="C285" s="126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126"/>
      <c r="U285" s="126"/>
      <c r="V285" s="126"/>
      <c r="W285" s="126"/>
      <c r="X285" s="126"/>
      <c r="Y285" s="126"/>
      <c r="Z285" s="126"/>
    </row>
    <row r="286" spans="1:26" ht="15.75" customHeight="1">
      <c r="A286" s="126"/>
      <c r="B286" s="126"/>
      <c r="C286" s="126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  <c r="Z286" s="126"/>
    </row>
    <row r="287" spans="1:26" ht="15.75" customHeight="1">
      <c r="A287" s="126"/>
      <c r="B287" s="126"/>
      <c r="C287" s="126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126"/>
      <c r="U287" s="126"/>
      <c r="V287" s="126"/>
      <c r="W287" s="126"/>
      <c r="X287" s="126"/>
      <c r="Y287" s="126"/>
      <c r="Z287" s="126"/>
    </row>
    <row r="288" spans="1:26" ht="15.75" customHeight="1">
      <c r="A288" s="126"/>
      <c r="B288" s="126"/>
      <c r="C288" s="126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126"/>
      <c r="U288" s="126"/>
      <c r="V288" s="126"/>
      <c r="W288" s="126"/>
      <c r="X288" s="126"/>
      <c r="Y288" s="126"/>
      <c r="Z288" s="126"/>
    </row>
    <row r="289" spans="1:26" ht="15.75" customHeight="1">
      <c r="A289" s="126"/>
      <c r="B289" s="126"/>
      <c r="C289" s="126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</row>
    <row r="290" spans="1:26" ht="15.75" customHeight="1">
      <c r="A290" s="126"/>
      <c r="B290" s="126"/>
      <c r="C290" s="126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</row>
    <row r="291" spans="1:26" ht="15.75" customHeight="1">
      <c r="A291" s="126"/>
      <c r="B291" s="126"/>
      <c r="C291" s="126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126"/>
      <c r="U291" s="126"/>
      <c r="V291" s="126"/>
      <c r="W291" s="126"/>
      <c r="X291" s="126"/>
      <c r="Y291" s="126"/>
      <c r="Z291" s="126"/>
    </row>
    <row r="292" spans="1:26" ht="15.75" customHeight="1">
      <c r="A292" s="126"/>
      <c r="B292" s="126"/>
      <c r="C292" s="126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126"/>
      <c r="U292" s="126"/>
      <c r="V292" s="126"/>
      <c r="W292" s="126"/>
      <c r="X292" s="126"/>
      <c r="Y292" s="126"/>
      <c r="Z292" s="126"/>
    </row>
    <row r="293" spans="1:26" ht="15.75" customHeight="1">
      <c r="A293" s="126"/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  <c r="Z293" s="126"/>
    </row>
    <row r="294" spans="1:26" ht="15.75" customHeight="1">
      <c r="A294" s="126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  <c r="Z294" s="126"/>
    </row>
    <row r="295" spans="1:26" ht="15.75" customHeight="1">
      <c r="A295" s="126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</row>
    <row r="296" spans="1:26" ht="15.75" customHeight="1">
      <c r="A296" s="126"/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</row>
    <row r="297" spans="1:26" ht="15.75" customHeight="1">
      <c r="A297" s="126"/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</row>
    <row r="298" spans="1:26" ht="15.75" customHeight="1">
      <c r="A298" s="126"/>
      <c r="B298" s="126"/>
      <c r="C298" s="126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  <c r="Z298" s="126"/>
    </row>
    <row r="299" spans="1:26" ht="15.75" customHeight="1">
      <c r="A299" s="126"/>
      <c r="B299" s="126"/>
      <c r="C299" s="126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126"/>
    </row>
    <row r="300" spans="1:26" ht="15.75" customHeight="1">
      <c r="A300" s="126"/>
      <c r="B300" s="126"/>
      <c r="C300" s="126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126"/>
      <c r="U300" s="126"/>
      <c r="V300" s="126"/>
      <c r="W300" s="126"/>
      <c r="X300" s="126"/>
      <c r="Y300" s="126"/>
      <c r="Z300" s="126"/>
    </row>
    <row r="301" spans="1:26" ht="15.75" customHeight="1">
      <c r="A301" s="126"/>
      <c r="B301" s="126"/>
      <c r="C301" s="126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126"/>
      <c r="U301" s="126"/>
      <c r="V301" s="126"/>
      <c r="W301" s="126"/>
      <c r="X301" s="126"/>
      <c r="Y301" s="126"/>
      <c r="Z301" s="126"/>
    </row>
    <row r="302" spans="1:26" ht="15.75" customHeight="1">
      <c r="A302" s="126"/>
      <c r="B302" s="126"/>
      <c r="C302" s="126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126"/>
      <c r="U302" s="126"/>
      <c r="V302" s="126"/>
      <c r="W302" s="126"/>
      <c r="X302" s="126"/>
      <c r="Y302" s="126"/>
      <c r="Z302" s="126"/>
    </row>
    <row r="303" spans="1:26" ht="15.75" customHeight="1">
      <c r="A303" s="126"/>
      <c r="B303" s="126"/>
      <c r="C303" s="126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6"/>
      <c r="Z303" s="126"/>
    </row>
    <row r="304" spans="1:26" ht="15.75" customHeight="1">
      <c r="A304" s="126"/>
      <c r="B304" s="126"/>
      <c r="C304" s="126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126"/>
    </row>
    <row r="305" spans="1:26" ht="15.75" customHeight="1">
      <c r="A305" s="126"/>
      <c r="B305" s="126"/>
      <c r="C305" s="126"/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  <c r="Z305" s="126"/>
    </row>
    <row r="306" spans="1:26" ht="15.75" customHeight="1">
      <c r="A306" s="126"/>
      <c r="B306" s="126"/>
      <c r="C306" s="126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  <c r="Z306" s="126"/>
    </row>
    <row r="307" spans="1:26" ht="15.75" customHeight="1">
      <c r="A307" s="126"/>
      <c r="B307" s="126"/>
      <c r="C307" s="126"/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  <c r="Z307" s="126"/>
    </row>
    <row r="308" spans="1:26" ht="15.75" customHeight="1">
      <c r="A308" s="126"/>
      <c r="B308" s="126"/>
      <c r="C308" s="126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  <c r="Z308" s="126"/>
    </row>
    <row r="309" spans="1:26" ht="15.75" customHeight="1"/>
    <row r="310" spans="1:26" ht="15.75" customHeight="1"/>
    <row r="311" spans="1:26" ht="15.75" customHeight="1"/>
    <row r="312" spans="1:26" ht="15.75" customHeight="1"/>
    <row r="313" spans="1:26" ht="15.75" customHeight="1"/>
    <row r="314" spans="1:26" ht="15.75" customHeight="1"/>
    <row r="315" spans="1:26" ht="15.75" customHeight="1"/>
    <row r="316" spans="1:26" ht="15.75" customHeight="1"/>
    <row r="317" spans="1:26" ht="15.75" customHeight="1"/>
    <row r="318" spans="1:26" ht="15.75" customHeight="1"/>
    <row r="319" spans="1:26" ht="15.75" customHeight="1"/>
    <row r="320" spans="1:26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7:J7"/>
  </mergeCells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000"/>
  <sheetViews>
    <sheetView workbookViewId="0">
      <selection activeCell="N23" sqref="N23"/>
    </sheetView>
  </sheetViews>
  <sheetFormatPr defaultColWidth="14.44140625" defaultRowHeight="15" customHeight="1"/>
  <cols>
    <col min="1" max="1" width="3.44140625" customWidth="1"/>
    <col min="2" max="2" width="22.33203125" customWidth="1"/>
    <col min="3" max="3" width="10.33203125" customWidth="1"/>
    <col min="4" max="4" width="17.6640625" customWidth="1"/>
    <col min="5" max="5" width="1.6640625" customWidth="1"/>
    <col min="6" max="6" width="10.33203125" customWidth="1"/>
    <col min="7" max="7" width="12.109375" customWidth="1"/>
    <col min="8" max="8" width="15" customWidth="1"/>
    <col min="9" max="9" width="9.109375" customWidth="1"/>
    <col min="10" max="10" width="8.109375" customWidth="1"/>
    <col min="11" max="11" width="8.5546875" customWidth="1"/>
    <col min="12" max="12" width="11.44140625" customWidth="1"/>
    <col min="13" max="13" width="9.6640625" customWidth="1"/>
    <col min="14" max="14" width="8.33203125" customWidth="1"/>
    <col min="15" max="15" width="11.5546875" customWidth="1"/>
    <col min="16" max="16" width="11.44140625" customWidth="1"/>
    <col min="17" max="17" width="7.5546875" customWidth="1"/>
    <col min="18" max="18" width="2.33203125" customWidth="1"/>
    <col min="19" max="19" width="12.5546875" customWidth="1"/>
    <col min="20" max="21" width="14.33203125" customWidth="1"/>
    <col min="22" max="22" width="2.6640625" customWidth="1"/>
    <col min="23" max="23" width="16.6640625" customWidth="1"/>
    <col min="24" max="24" width="11" customWidth="1"/>
    <col min="25" max="25" width="11.44140625" customWidth="1"/>
    <col min="26" max="26" width="10.33203125" customWidth="1"/>
    <col min="27" max="27" width="14.5546875" customWidth="1"/>
    <col min="28" max="28" width="12.33203125" customWidth="1"/>
  </cols>
  <sheetData>
    <row r="1" spans="1:28" ht="14.4">
      <c r="A1" s="143"/>
      <c r="B1" s="143"/>
      <c r="C1" s="143"/>
      <c r="D1" s="143"/>
      <c r="E1" s="3"/>
      <c r="F1" s="3"/>
      <c r="G1" s="3"/>
      <c r="H1" s="3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70"/>
      <c r="X1" s="144"/>
      <c r="Y1" s="144"/>
      <c r="Z1" s="143"/>
      <c r="AA1" s="143"/>
      <c r="AB1" s="143"/>
    </row>
    <row r="2" spans="1:28" ht="25.8">
      <c r="A2" s="143"/>
      <c r="B2" s="143"/>
      <c r="C2" s="143"/>
      <c r="D2" s="143"/>
      <c r="E2" s="3"/>
      <c r="F2" s="3"/>
      <c r="G2" s="3"/>
      <c r="H2" s="3"/>
      <c r="I2" s="4"/>
      <c r="J2" s="230"/>
      <c r="K2" s="231"/>
      <c r="L2" s="231"/>
      <c r="M2" s="231"/>
      <c r="N2" s="232"/>
      <c r="O2" s="145"/>
      <c r="P2" s="145"/>
      <c r="Q2" s="145"/>
      <c r="R2" s="3"/>
      <c r="S2" s="3"/>
      <c r="T2" s="3"/>
      <c r="U2" s="3"/>
      <c r="V2" s="3"/>
      <c r="W2" s="70"/>
      <c r="X2" s="144"/>
      <c r="Y2" s="144"/>
      <c r="Z2" s="143"/>
      <c r="AA2" s="143"/>
      <c r="AB2" s="143"/>
    </row>
    <row r="3" spans="1:28" ht="25.8">
      <c r="A3" s="143"/>
      <c r="B3" s="143"/>
      <c r="C3" s="143"/>
      <c r="D3" s="143"/>
      <c r="E3" s="3"/>
      <c r="F3" s="3"/>
      <c r="G3" s="3"/>
      <c r="H3" s="3"/>
      <c r="I3" s="4"/>
      <c r="J3" s="233"/>
      <c r="K3" s="234"/>
      <c r="L3" s="234"/>
      <c r="M3" s="234"/>
      <c r="N3" s="235"/>
      <c r="O3" s="145"/>
      <c r="P3" s="145"/>
      <c r="Q3" s="145"/>
      <c r="R3" s="3"/>
      <c r="S3" s="3"/>
      <c r="T3" s="3"/>
      <c r="U3" s="3"/>
      <c r="V3" s="3"/>
      <c r="W3" s="70"/>
      <c r="X3" s="144"/>
      <c r="Y3" s="144"/>
      <c r="Z3" s="143"/>
      <c r="AA3" s="143"/>
      <c r="AB3" s="143"/>
    </row>
    <row r="4" spans="1:28" ht="17.399999999999999">
      <c r="A4" s="143"/>
      <c r="B4" s="236" t="s">
        <v>197</v>
      </c>
      <c r="C4" s="224"/>
      <c r="D4" s="237"/>
      <c r="E4" s="143"/>
      <c r="F4" s="238" t="s">
        <v>198</v>
      </c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  <c r="R4" s="143"/>
      <c r="S4" s="239" t="s">
        <v>199</v>
      </c>
      <c r="T4" s="203"/>
      <c r="U4" s="204"/>
      <c r="V4" s="143"/>
      <c r="W4" s="202" t="s">
        <v>200</v>
      </c>
      <c r="X4" s="203"/>
      <c r="Y4" s="203"/>
      <c r="Z4" s="203"/>
      <c r="AA4" s="203"/>
      <c r="AB4" s="204"/>
    </row>
    <row r="5" spans="1:28" ht="14.4">
      <c r="A5" s="143"/>
      <c r="B5" s="146" t="s">
        <v>146</v>
      </c>
      <c r="C5" s="147"/>
      <c r="D5" s="148"/>
      <c r="E5" s="143"/>
      <c r="F5" s="149" t="s">
        <v>150</v>
      </c>
      <c r="G5" s="149" t="s">
        <v>201</v>
      </c>
      <c r="H5" s="149" t="s">
        <v>202</v>
      </c>
      <c r="I5" s="150" t="s">
        <v>13</v>
      </c>
      <c r="J5" s="149" t="s">
        <v>203</v>
      </c>
      <c r="K5" s="149" t="s">
        <v>204</v>
      </c>
      <c r="L5" s="149" t="s">
        <v>205</v>
      </c>
      <c r="M5" s="149" t="s">
        <v>173</v>
      </c>
      <c r="N5" s="149" t="s">
        <v>171</v>
      </c>
      <c r="O5" s="149" t="s">
        <v>194</v>
      </c>
      <c r="P5" s="149" t="s">
        <v>206</v>
      </c>
      <c r="Q5" s="149" t="s">
        <v>207</v>
      </c>
      <c r="R5" s="143"/>
      <c r="S5" s="151" t="s">
        <v>208</v>
      </c>
      <c r="T5" s="151" t="s">
        <v>209</v>
      </c>
      <c r="U5" s="151" t="s">
        <v>206</v>
      </c>
      <c r="V5" s="143"/>
      <c r="W5" s="151" t="s">
        <v>210</v>
      </c>
      <c r="X5" s="151" t="s">
        <v>211</v>
      </c>
      <c r="Y5" s="151" t="s">
        <v>212</v>
      </c>
      <c r="Z5" s="151" t="s">
        <v>213</v>
      </c>
      <c r="AA5" s="151" t="s">
        <v>214</v>
      </c>
      <c r="AB5" s="151" t="s">
        <v>215</v>
      </c>
    </row>
    <row r="6" spans="1:28" ht="14.4">
      <c r="A6" s="143"/>
      <c r="B6" s="97" t="s">
        <v>148</v>
      </c>
      <c r="C6" s="97" t="s">
        <v>216</v>
      </c>
      <c r="D6" s="152" t="s">
        <v>217</v>
      </c>
      <c r="E6" s="143"/>
      <c r="F6" s="153">
        <v>5</v>
      </c>
      <c r="G6" s="154">
        <v>0.3</v>
      </c>
      <c r="H6" s="155">
        <v>39</v>
      </c>
      <c r="I6" s="156">
        <f t="shared" ref="I6:I15" si="0">G6*$C$8</f>
        <v>420</v>
      </c>
      <c r="J6" s="157">
        <f>IF(F6=0,0,(LOOKUP(F6,'2º Calculadora de Banda (beta)'!S:S,'2º Calculadora de Banda (beta)'!Y:Y)))</f>
        <v>3.8372526593458907</v>
      </c>
      <c r="K6" s="158">
        <f t="shared" ref="K6:K15" si="1">IF(J6=0,0,(F6/J6*$C$10))</f>
        <v>6.515077900620069</v>
      </c>
      <c r="L6" s="159">
        <f>IF(J6=0,0,(IF(I6=0,0,(-AB6))))</f>
        <v>0</v>
      </c>
      <c r="M6" s="158">
        <f t="shared" ref="M6:M15" si="2">IF(I6=0,0,($C$11))</f>
        <v>21.5</v>
      </c>
      <c r="N6" s="158">
        <f t="shared" ref="N6:N15" si="3">H6*$C$9</f>
        <v>6.6300000000000008</v>
      </c>
      <c r="O6" s="158">
        <f>N6+M6+K6+L6</f>
        <v>34.645077900620073</v>
      </c>
      <c r="P6" s="160">
        <f>H6-O6</f>
        <v>4.3549220993799267</v>
      </c>
      <c r="Q6" s="161">
        <f t="shared" ref="Q6:Q15" si="4">IF(H6=0,0,(P6/H6))</f>
        <v>0.11166466921486992</v>
      </c>
      <c r="R6" s="143"/>
      <c r="S6" s="162">
        <f t="shared" ref="S6:S15" si="5">H6*I6</f>
        <v>16380</v>
      </c>
      <c r="T6" s="162">
        <f t="shared" ref="T6:T15" si="6">O6*I6</f>
        <v>14550.93271826043</v>
      </c>
      <c r="U6" s="162">
        <f t="shared" ref="U6:U15" si="7">P6*I6</f>
        <v>1829.0672817395691</v>
      </c>
      <c r="V6" s="143"/>
      <c r="W6" s="163">
        <f t="shared" ref="W6:W15" si="8">IF(G6=0,0,(F6/J6*I6))</f>
        <v>547.26654365208583</v>
      </c>
      <c r="X6" s="163">
        <f t="shared" ref="X6:X15" si="9">IF($W$16&gt;=($C$15*1000),W6*$D$15,0)</f>
        <v>0</v>
      </c>
      <c r="Y6" s="163">
        <f t="shared" ref="Y6:Y15" si="10">IF($W$16&gt;=($C$14*1000),W6*$D$14,0)</f>
        <v>0</v>
      </c>
      <c r="Z6" s="163">
        <f t="shared" ref="Z6:Z16" si="11">SUM(X6:Y6)</f>
        <v>0</v>
      </c>
      <c r="AA6" s="164">
        <f t="shared" ref="AA6:AA15" si="12">IF(W6=0,0,Z6/I6)</f>
        <v>0</v>
      </c>
      <c r="AB6" s="165">
        <f t="shared" ref="AB6:AB15" si="13">AA6*$C$10</f>
        <v>0</v>
      </c>
    </row>
    <row r="7" spans="1:28" ht="14.4">
      <c r="A7" s="143"/>
      <c r="B7" s="166" t="s">
        <v>218</v>
      </c>
      <c r="C7" s="167">
        <f>'1º Perfil de consumo'!L9</f>
        <v>1488</v>
      </c>
      <c r="D7" s="168">
        <f>'1º Perfil de consumo'!L9</f>
        <v>1488</v>
      </c>
      <c r="E7" s="143"/>
      <c r="F7" s="153">
        <v>10</v>
      </c>
      <c r="G7" s="154">
        <v>0.2</v>
      </c>
      <c r="H7" s="155">
        <v>49</v>
      </c>
      <c r="I7" s="156">
        <f t="shared" si="0"/>
        <v>280</v>
      </c>
      <c r="J7" s="157">
        <f>IF(F7=0,0,(LOOKUP(F7,'2º Calculadora de Banda (beta)'!S:S,'2º Calculadora de Banda (beta)'!Y:Y)))</f>
        <v>7.4106054754206161</v>
      </c>
      <c r="K7" s="162">
        <f t="shared" si="1"/>
        <v>6.7470870181713547</v>
      </c>
      <c r="L7" s="169">
        <f t="shared" ref="L7:L15" si="14">IF(I7=0,0,(-AB7))</f>
        <v>0</v>
      </c>
      <c r="M7" s="162">
        <f t="shared" si="2"/>
        <v>21.5</v>
      </c>
      <c r="N7" s="162">
        <f t="shared" si="3"/>
        <v>8.33</v>
      </c>
      <c r="O7" s="162">
        <f t="shared" ref="O7:O15" si="15">N7+M7+K7</f>
        <v>36.577087018171355</v>
      </c>
      <c r="P7" s="170">
        <f>H7-O7</f>
        <v>12.422912981828645</v>
      </c>
      <c r="Q7" s="171">
        <f t="shared" si="4"/>
        <v>0.25352883636384993</v>
      </c>
      <c r="R7" s="143"/>
      <c r="S7" s="162">
        <f t="shared" si="5"/>
        <v>13720</v>
      </c>
      <c r="T7" s="162">
        <f t="shared" si="6"/>
        <v>10241.58436508798</v>
      </c>
      <c r="U7" s="162">
        <f t="shared" si="7"/>
        <v>3478.4156349120208</v>
      </c>
      <c r="V7" s="143"/>
      <c r="W7" s="163">
        <f t="shared" si="8"/>
        <v>377.83687301759585</v>
      </c>
      <c r="X7" s="163">
        <f t="shared" si="9"/>
        <v>0</v>
      </c>
      <c r="Y7" s="163">
        <f t="shared" si="10"/>
        <v>0</v>
      </c>
      <c r="Z7" s="163">
        <f t="shared" si="11"/>
        <v>0</v>
      </c>
      <c r="AA7" s="164">
        <f t="shared" si="12"/>
        <v>0</v>
      </c>
      <c r="AB7" s="165">
        <f t="shared" si="13"/>
        <v>0</v>
      </c>
    </row>
    <row r="8" spans="1:28" ht="14.4">
      <c r="A8" s="143"/>
      <c r="B8" s="166" t="s">
        <v>13</v>
      </c>
      <c r="C8" s="167">
        <v>1400</v>
      </c>
      <c r="D8" s="168">
        <f>'1º Perfil de consumo'!N9</f>
        <v>756</v>
      </c>
      <c r="E8" s="143"/>
      <c r="F8" s="153">
        <v>20</v>
      </c>
      <c r="G8" s="154">
        <v>0.2</v>
      </c>
      <c r="H8" s="155">
        <v>59</v>
      </c>
      <c r="I8" s="156">
        <f t="shared" si="0"/>
        <v>280</v>
      </c>
      <c r="J8" s="157">
        <f>IF(F8=0,0,(LOOKUP(F8,'2º Calculadora de Banda (beta)'!S:S,'2º Calculadora de Banda (beta)'!Y:Y)))</f>
        <v>13.867499708813543</v>
      </c>
      <c r="K8" s="162">
        <f t="shared" si="1"/>
        <v>7.211105253273927</v>
      </c>
      <c r="L8" s="169">
        <f t="shared" si="14"/>
        <v>0</v>
      </c>
      <c r="M8" s="162">
        <f t="shared" si="2"/>
        <v>21.5</v>
      </c>
      <c r="N8" s="162">
        <f t="shared" si="3"/>
        <v>10.030000000000001</v>
      </c>
      <c r="O8" s="162">
        <f t="shared" si="15"/>
        <v>38.741105253273929</v>
      </c>
      <c r="P8" s="170">
        <f t="shared" ref="P8:P15" si="16">H8-O8</f>
        <v>20.258894746726071</v>
      </c>
      <c r="Q8" s="171">
        <f t="shared" si="4"/>
        <v>0.34337109740213678</v>
      </c>
      <c r="R8" s="143"/>
      <c r="S8" s="162">
        <f t="shared" si="5"/>
        <v>16520</v>
      </c>
      <c r="T8" s="162">
        <f t="shared" si="6"/>
        <v>10847.509470916701</v>
      </c>
      <c r="U8" s="162">
        <f t="shared" si="7"/>
        <v>5672.4905290832994</v>
      </c>
      <c r="V8" s="143"/>
      <c r="W8" s="163">
        <f t="shared" si="8"/>
        <v>403.82189418333991</v>
      </c>
      <c r="X8" s="163">
        <f t="shared" si="9"/>
        <v>0</v>
      </c>
      <c r="Y8" s="163">
        <f t="shared" si="10"/>
        <v>0</v>
      </c>
      <c r="Z8" s="163">
        <f t="shared" si="11"/>
        <v>0</v>
      </c>
      <c r="AA8" s="164">
        <f t="shared" si="12"/>
        <v>0</v>
      </c>
      <c r="AB8" s="165">
        <f t="shared" si="13"/>
        <v>0</v>
      </c>
    </row>
    <row r="9" spans="1:28" ht="14.4">
      <c r="A9" s="143"/>
      <c r="B9" s="166" t="s">
        <v>171</v>
      </c>
      <c r="C9" s="172">
        <v>0.17</v>
      </c>
      <c r="D9" s="173">
        <f>'3º Custos interno'!D11/'3º Custos interno'!D7</f>
        <v>4.4117647058823532E-2</v>
      </c>
      <c r="E9" s="143"/>
      <c r="F9" s="153">
        <v>30</v>
      </c>
      <c r="G9" s="154">
        <v>0.15</v>
      </c>
      <c r="H9" s="155">
        <v>69</v>
      </c>
      <c r="I9" s="156">
        <f t="shared" si="0"/>
        <v>210</v>
      </c>
      <c r="J9" s="157">
        <f>IF(F9=0,0,(LOOKUP(F9,'2º Calculadora de Banda (beta)'!S:S,'2º Calculadora de Banda (beta)'!Y:Y)))</f>
        <v>19.543659489930779</v>
      </c>
      <c r="K9" s="162">
        <f t="shared" si="1"/>
        <v>7.6751234883764994</v>
      </c>
      <c r="L9" s="169">
        <f t="shared" si="14"/>
        <v>0</v>
      </c>
      <c r="M9" s="162">
        <f t="shared" si="2"/>
        <v>21.5</v>
      </c>
      <c r="N9" s="162">
        <f t="shared" si="3"/>
        <v>11.73</v>
      </c>
      <c r="O9" s="162">
        <f t="shared" si="15"/>
        <v>40.905123488376503</v>
      </c>
      <c r="P9" s="170">
        <f t="shared" si="16"/>
        <v>28.094876511623497</v>
      </c>
      <c r="Q9" s="171">
        <f t="shared" si="4"/>
        <v>0.40717212335686226</v>
      </c>
      <c r="R9" s="143"/>
      <c r="S9" s="162">
        <f t="shared" si="5"/>
        <v>14490</v>
      </c>
      <c r="T9" s="162">
        <f t="shared" si="6"/>
        <v>8590.0759325590661</v>
      </c>
      <c r="U9" s="162">
        <f t="shared" si="7"/>
        <v>5899.9240674409339</v>
      </c>
      <c r="V9" s="143"/>
      <c r="W9" s="163">
        <f t="shared" si="8"/>
        <v>322.35518651181297</v>
      </c>
      <c r="X9" s="163">
        <f t="shared" si="9"/>
        <v>0</v>
      </c>
      <c r="Y9" s="163">
        <f t="shared" si="10"/>
        <v>0</v>
      </c>
      <c r="Z9" s="163">
        <f t="shared" si="11"/>
        <v>0</v>
      </c>
      <c r="AA9" s="164">
        <f t="shared" si="12"/>
        <v>0</v>
      </c>
      <c r="AB9" s="165">
        <f t="shared" si="13"/>
        <v>0</v>
      </c>
    </row>
    <row r="10" spans="1:28" ht="14.4">
      <c r="A10" s="143"/>
      <c r="B10" s="166" t="s">
        <v>219</v>
      </c>
      <c r="C10" s="174">
        <v>5</v>
      </c>
      <c r="D10" s="175">
        <f>'3º Custos interno'!M21</f>
        <v>30</v>
      </c>
      <c r="E10" s="143"/>
      <c r="F10" s="153">
        <v>40</v>
      </c>
      <c r="G10" s="154">
        <v>0.1</v>
      </c>
      <c r="H10" s="155">
        <v>79</v>
      </c>
      <c r="I10" s="156">
        <f t="shared" si="0"/>
        <v>140</v>
      </c>
      <c r="J10" s="157">
        <f>IF(F10=0,0,(LOOKUP(F10,'2º Calculadora de Banda (beta)'!S:S,'2º Calculadora de Banda (beta)'!Y:Y)))</f>
        <v>24.572615491269527</v>
      </c>
      <c r="K10" s="162">
        <f t="shared" si="1"/>
        <v>8.1391417234790726</v>
      </c>
      <c r="L10" s="169">
        <f t="shared" si="14"/>
        <v>0</v>
      </c>
      <c r="M10" s="162">
        <f t="shared" si="2"/>
        <v>21.5</v>
      </c>
      <c r="N10" s="162">
        <f t="shared" si="3"/>
        <v>13.430000000000001</v>
      </c>
      <c r="O10" s="162">
        <f t="shared" si="15"/>
        <v>43.069141723479071</v>
      </c>
      <c r="P10" s="170">
        <f t="shared" si="16"/>
        <v>35.930858276520929</v>
      </c>
      <c r="Q10" s="171">
        <f t="shared" si="4"/>
        <v>0.45482099084203709</v>
      </c>
      <c r="R10" s="143"/>
      <c r="S10" s="162">
        <f t="shared" si="5"/>
        <v>11060</v>
      </c>
      <c r="T10" s="162">
        <f t="shared" si="6"/>
        <v>6029.6798412870703</v>
      </c>
      <c r="U10" s="162">
        <f t="shared" si="7"/>
        <v>5030.3201587129297</v>
      </c>
      <c r="V10" s="143"/>
      <c r="W10" s="163">
        <f t="shared" si="8"/>
        <v>227.89596825741401</v>
      </c>
      <c r="X10" s="163">
        <f t="shared" si="9"/>
        <v>0</v>
      </c>
      <c r="Y10" s="163">
        <f t="shared" si="10"/>
        <v>0</v>
      </c>
      <c r="Z10" s="163">
        <f t="shared" si="11"/>
        <v>0</v>
      </c>
      <c r="AA10" s="164">
        <f t="shared" si="12"/>
        <v>0</v>
      </c>
      <c r="AB10" s="165">
        <f t="shared" si="13"/>
        <v>0</v>
      </c>
    </row>
    <row r="11" spans="1:28" ht="14.4">
      <c r="A11" s="143"/>
      <c r="B11" s="166" t="s">
        <v>220</v>
      </c>
      <c r="C11" s="174">
        <v>21.5</v>
      </c>
      <c r="D11" s="152">
        <f>'3º Custos interno'!M14/'4º COMPOSIÇÃO DE PLANOS'!C8</f>
        <v>12</v>
      </c>
      <c r="E11" s="143"/>
      <c r="F11" s="153">
        <v>50</v>
      </c>
      <c r="G11" s="154">
        <v>0.05</v>
      </c>
      <c r="H11" s="155">
        <v>89</v>
      </c>
      <c r="I11" s="156">
        <f t="shared" si="0"/>
        <v>70</v>
      </c>
      <c r="J11" s="157">
        <f>IF(F11=0,0,(LOOKUP(F11,'2º Calculadora de Banda (beta)'!S:S,'2º Calculadora de Banda (beta)'!Y:Y)))</f>
        <v>29.05909005569811</v>
      </c>
      <c r="K11" s="162">
        <f t="shared" si="1"/>
        <v>8.6031599585816423</v>
      </c>
      <c r="L11" s="169">
        <f t="shared" si="14"/>
        <v>0</v>
      </c>
      <c r="M11" s="162">
        <f t="shared" si="2"/>
        <v>21.5</v>
      </c>
      <c r="N11" s="162">
        <f t="shared" si="3"/>
        <v>15.13</v>
      </c>
      <c r="O11" s="162">
        <f t="shared" si="15"/>
        <v>45.233159958581645</v>
      </c>
      <c r="P11" s="170">
        <f t="shared" si="16"/>
        <v>43.766840041418355</v>
      </c>
      <c r="Q11" s="171">
        <f t="shared" si="4"/>
        <v>0.49176224765638599</v>
      </c>
      <c r="R11" s="143"/>
      <c r="S11" s="162">
        <f t="shared" si="5"/>
        <v>6230</v>
      </c>
      <c r="T11" s="162">
        <f t="shared" si="6"/>
        <v>3166.3211971007149</v>
      </c>
      <c r="U11" s="162">
        <f t="shared" si="7"/>
        <v>3063.6788028992851</v>
      </c>
      <c r="V11" s="143"/>
      <c r="W11" s="163">
        <f t="shared" si="8"/>
        <v>120.44423942014301</v>
      </c>
      <c r="X11" s="163">
        <f t="shared" si="9"/>
        <v>0</v>
      </c>
      <c r="Y11" s="163">
        <f t="shared" si="10"/>
        <v>0</v>
      </c>
      <c r="Z11" s="163">
        <f t="shared" si="11"/>
        <v>0</v>
      </c>
      <c r="AA11" s="164">
        <f t="shared" si="12"/>
        <v>0</v>
      </c>
      <c r="AB11" s="165">
        <f t="shared" si="13"/>
        <v>0</v>
      </c>
    </row>
    <row r="12" spans="1:28" ht="14.4">
      <c r="A12" s="143"/>
      <c r="B12" s="214" t="s">
        <v>221</v>
      </c>
      <c r="C12" s="215"/>
      <c r="D12" s="216"/>
      <c r="E12" s="143"/>
      <c r="F12" s="153">
        <v>0</v>
      </c>
      <c r="G12" s="154">
        <v>0</v>
      </c>
      <c r="H12" s="155">
        <v>0</v>
      </c>
      <c r="I12" s="156">
        <f t="shared" si="0"/>
        <v>0</v>
      </c>
      <c r="J12" s="157">
        <f>IF(F12=0,0,(LOOKUP(F12,'2º Calculadora de Banda (beta)'!S:S,'2º Calculadora de Banda (beta)'!Y:Y)))</f>
        <v>0</v>
      </c>
      <c r="K12" s="162">
        <f t="shared" si="1"/>
        <v>0</v>
      </c>
      <c r="L12" s="169">
        <f t="shared" si="14"/>
        <v>0</v>
      </c>
      <c r="M12" s="162">
        <f t="shared" si="2"/>
        <v>0</v>
      </c>
      <c r="N12" s="162">
        <f t="shared" si="3"/>
        <v>0</v>
      </c>
      <c r="O12" s="162">
        <f t="shared" si="15"/>
        <v>0</v>
      </c>
      <c r="P12" s="170">
        <f t="shared" si="16"/>
        <v>0</v>
      </c>
      <c r="Q12" s="171">
        <f t="shared" si="4"/>
        <v>0</v>
      </c>
      <c r="R12" s="143"/>
      <c r="S12" s="162">
        <f t="shared" si="5"/>
        <v>0</v>
      </c>
      <c r="T12" s="162">
        <f t="shared" si="6"/>
        <v>0</v>
      </c>
      <c r="U12" s="162">
        <f t="shared" si="7"/>
        <v>0</v>
      </c>
      <c r="V12" s="143"/>
      <c r="W12" s="163">
        <f t="shared" si="8"/>
        <v>0</v>
      </c>
      <c r="X12" s="163">
        <f t="shared" si="9"/>
        <v>0</v>
      </c>
      <c r="Y12" s="163">
        <f t="shared" si="10"/>
        <v>0</v>
      </c>
      <c r="Z12" s="163">
        <f t="shared" si="11"/>
        <v>0</v>
      </c>
      <c r="AA12" s="164">
        <f t="shared" si="12"/>
        <v>0</v>
      </c>
      <c r="AB12" s="165">
        <f t="shared" si="13"/>
        <v>0</v>
      </c>
    </row>
    <row r="13" spans="1:28" ht="18">
      <c r="A13" s="143"/>
      <c r="B13" s="176" t="s">
        <v>148</v>
      </c>
      <c r="C13" s="177" t="s">
        <v>216</v>
      </c>
      <c r="D13" s="176" t="s">
        <v>222</v>
      </c>
      <c r="E13" s="143"/>
      <c r="F13" s="153">
        <v>0</v>
      </c>
      <c r="G13" s="154">
        <v>0</v>
      </c>
      <c r="H13" s="155">
        <v>0</v>
      </c>
      <c r="I13" s="156">
        <f t="shared" si="0"/>
        <v>0</v>
      </c>
      <c r="J13" s="157">
        <f>IF(F13=0,0,(LOOKUP(F13,'2º Calculadora de Banda (beta)'!S:S,'2º Calculadora de Banda (beta)'!Y:Y)))</f>
        <v>0</v>
      </c>
      <c r="K13" s="162">
        <f t="shared" si="1"/>
        <v>0</v>
      </c>
      <c r="L13" s="169">
        <f t="shared" si="14"/>
        <v>0</v>
      </c>
      <c r="M13" s="162">
        <f t="shared" si="2"/>
        <v>0</v>
      </c>
      <c r="N13" s="162">
        <f t="shared" si="3"/>
        <v>0</v>
      </c>
      <c r="O13" s="162">
        <f t="shared" si="15"/>
        <v>0</v>
      </c>
      <c r="P13" s="170">
        <f t="shared" si="16"/>
        <v>0</v>
      </c>
      <c r="Q13" s="171">
        <f t="shared" si="4"/>
        <v>0</v>
      </c>
      <c r="R13" s="143"/>
      <c r="S13" s="162">
        <f t="shared" si="5"/>
        <v>0</v>
      </c>
      <c r="T13" s="162">
        <f t="shared" si="6"/>
        <v>0</v>
      </c>
      <c r="U13" s="162">
        <f t="shared" si="7"/>
        <v>0</v>
      </c>
      <c r="V13" s="143"/>
      <c r="W13" s="163">
        <f t="shared" si="8"/>
        <v>0</v>
      </c>
      <c r="X13" s="163">
        <f t="shared" si="9"/>
        <v>0</v>
      </c>
      <c r="Y13" s="163">
        <f t="shared" si="10"/>
        <v>0</v>
      </c>
      <c r="Z13" s="163">
        <f t="shared" si="11"/>
        <v>0</v>
      </c>
      <c r="AA13" s="164">
        <f t="shared" si="12"/>
        <v>0</v>
      </c>
      <c r="AB13" s="165">
        <f t="shared" si="13"/>
        <v>0</v>
      </c>
    </row>
    <row r="14" spans="1:28" ht="14.4">
      <c r="A14" s="143"/>
      <c r="B14" s="166" t="s">
        <v>223</v>
      </c>
      <c r="C14" s="178">
        <v>6</v>
      </c>
      <c r="D14" s="179">
        <v>0.2</v>
      </c>
      <c r="E14" s="143"/>
      <c r="F14" s="153">
        <v>0</v>
      </c>
      <c r="G14" s="154">
        <v>0</v>
      </c>
      <c r="H14" s="155">
        <v>0</v>
      </c>
      <c r="I14" s="156">
        <f t="shared" si="0"/>
        <v>0</v>
      </c>
      <c r="J14" s="157">
        <f>IF(F14=0,0,(LOOKUP(F14,'2º Calculadora de Banda (beta)'!S:S,'2º Calculadora de Banda (beta)'!Y:Y)))</f>
        <v>0</v>
      </c>
      <c r="K14" s="162">
        <f t="shared" si="1"/>
        <v>0</v>
      </c>
      <c r="L14" s="169">
        <f t="shared" si="14"/>
        <v>0</v>
      </c>
      <c r="M14" s="162">
        <f t="shared" si="2"/>
        <v>0</v>
      </c>
      <c r="N14" s="162">
        <f t="shared" si="3"/>
        <v>0</v>
      </c>
      <c r="O14" s="162">
        <f t="shared" si="15"/>
        <v>0</v>
      </c>
      <c r="P14" s="170">
        <f t="shared" si="16"/>
        <v>0</v>
      </c>
      <c r="Q14" s="171">
        <f t="shared" si="4"/>
        <v>0</v>
      </c>
      <c r="R14" s="143"/>
      <c r="S14" s="162">
        <f t="shared" si="5"/>
        <v>0</v>
      </c>
      <c r="T14" s="162">
        <f t="shared" si="6"/>
        <v>0</v>
      </c>
      <c r="U14" s="162">
        <f t="shared" si="7"/>
        <v>0</v>
      </c>
      <c r="V14" s="143"/>
      <c r="W14" s="163">
        <f t="shared" si="8"/>
        <v>0</v>
      </c>
      <c r="X14" s="163">
        <f t="shared" si="9"/>
        <v>0</v>
      </c>
      <c r="Y14" s="163">
        <f t="shared" si="10"/>
        <v>0</v>
      </c>
      <c r="Z14" s="163">
        <f t="shared" si="11"/>
        <v>0</v>
      </c>
      <c r="AA14" s="164">
        <f t="shared" si="12"/>
        <v>0</v>
      </c>
      <c r="AB14" s="165">
        <f t="shared" si="13"/>
        <v>0</v>
      </c>
    </row>
    <row r="15" spans="1:28" ht="14.4">
      <c r="A15" s="143"/>
      <c r="B15" s="180" t="s">
        <v>224</v>
      </c>
      <c r="C15" s="181">
        <v>5</v>
      </c>
      <c r="D15" s="182">
        <v>0.3</v>
      </c>
      <c r="E15" s="143"/>
      <c r="F15" s="153">
        <v>0</v>
      </c>
      <c r="G15" s="154">
        <v>0</v>
      </c>
      <c r="H15" s="155">
        <v>0</v>
      </c>
      <c r="I15" s="156">
        <f t="shared" si="0"/>
        <v>0</v>
      </c>
      <c r="J15" s="157">
        <f>IF(F15=0,0,(LOOKUP(F15,'2º Calculadora de Banda (beta)'!S:S,'2º Calculadora de Banda (beta)'!Y:Y)))</f>
        <v>0</v>
      </c>
      <c r="K15" s="162">
        <f t="shared" si="1"/>
        <v>0</v>
      </c>
      <c r="L15" s="169">
        <f t="shared" si="14"/>
        <v>0</v>
      </c>
      <c r="M15" s="162">
        <f t="shared" si="2"/>
        <v>0</v>
      </c>
      <c r="N15" s="162">
        <f t="shared" si="3"/>
        <v>0</v>
      </c>
      <c r="O15" s="162">
        <f t="shared" si="15"/>
        <v>0</v>
      </c>
      <c r="P15" s="170">
        <f t="shared" si="16"/>
        <v>0</v>
      </c>
      <c r="Q15" s="171">
        <f t="shared" si="4"/>
        <v>0</v>
      </c>
      <c r="R15" s="143"/>
      <c r="S15" s="162">
        <f t="shared" si="5"/>
        <v>0</v>
      </c>
      <c r="T15" s="162">
        <f t="shared" si="6"/>
        <v>0</v>
      </c>
      <c r="U15" s="162">
        <f t="shared" si="7"/>
        <v>0</v>
      </c>
      <c r="V15" s="143"/>
      <c r="W15" s="163">
        <f t="shared" si="8"/>
        <v>0</v>
      </c>
      <c r="X15" s="163">
        <f t="shared" si="9"/>
        <v>0</v>
      </c>
      <c r="Y15" s="163">
        <f t="shared" si="10"/>
        <v>0</v>
      </c>
      <c r="Z15" s="163">
        <f t="shared" si="11"/>
        <v>0</v>
      </c>
      <c r="AA15" s="164">
        <f t="shared" si="12"/>
        <v>0</v>
      </c>
      <c r="AB15" s="165">
        <f t="shared" si="13"/>
        <v>0</v>
      </c>
    </row>
    <row r="16" spans="1:28" ht="14.4">
      <c r="A16" s="143"/>
      <c r="B16" s="143"/>
      <c r="C16" s="143"/>
      <c r="D16" s="143"/>
      <c r="E16" s="143"/>
      <c r="F16" s="183" t="s">
        <v>165</v>
      </c>
      <c r="G16" s="184">
        <f>SUM(G6:G15)</f>
        <v>1</v>
      </c>
      <c r="H16" s="184"/>
      <c r="I16" s="185">
        <f>SUM(I6:I15)</f>
        <v>1400</v>
      </c>
      <c r="J16" s="186"/>
      <c r="K16" s="186"/>
      <c r="L16" s="186"/>
      <c r="M16" s="186"/>
      <c r="N16" s="186"/>
      <c r="O16" s="187"/>
      <c r="P16" s="187"/>
      <c r="Q16" s="188"/>
      <c r="R16" s="143"/>
      <c r="S16" s="189">
        <f t="shared" ref="S16:U16" si="17">SUM(S6:S15)</f>
        <v>78400</v>
      </c>
      <c r="T16" s="190">
        <f t="shared" si="17"/>
        <v>53426.103525211962</v>
      </c>
      <c r="U16" s="191">
        <f t="shared" si="17"/>
        <v>24973.896474788038</v>
      </c>
      <c r="V16" s="143"/>
      <c r="W16" s="192">
        <f t="shared" ref="W16:Y16" si="18">SUM(W6:W15)</f>
        <v>1999.6207050423916</v>
      </c>
      <c r="X16" s="193">
        <f t="shared" si="18"/>
        <v>0</v>
      </c>
      <c r="Y16" s="193">
        <f t="shared" si="18"/>
        <v>0</v>
      </c>
      <c r="Z16" s="193">
        <f t="shared" si="11"/>
        <v>0</v>
      </c>
      <c r="AA16" s="229" t="s">
        <v>165</v>
      </c>
      <c r="AB16" s="204"/>
    </row>
    <row r="17" spans="1:28" ht="6" customHeight="1">
      <c r="A17" s="143"/>
      <c r="B17" s="143"/>
      <c r="C17" s="143"/>
      <c r="D17" s="143"/>
      <c r="E17" s="143"/>
      <c r="F17" s="143"/>
      <c r="G17" s="143"/>
      <c r="H17" s="143"/>
      <c r="I17" s="144"/>
      <c r="J17" s="143"/>
      <c r="K17" s="143"/>
      <c r="L17" s="143"/>
      <c r="M17" s="194"/>
      <c r="N17" s="3"/>
      <c r="O17" s="3"/>
      <c r="P17" s="3"/>
      <c r="Q17" s="3"/>
      <c r="R17" s="40"/>
      <c r="S17" s="40"/>
      <c r="T17" s="40"/>
      <c r="U17" s="40"/>
      <c r="V17" s="40"/>
      <c r="W17" s="143"/>
      <c r="X17" s="144"/>
      <c r="Y17" s="144"/>
      <c r="Z17" s="143"/>
      <c r="AA17" s="143"/>
      <c r="AB17" s="143"/>
    </row>
    <row r="18" spans="1:28" ht="3.75" customHeight="1">
      <c r="A18" s="143"/>
      <c r="B18" s="143"/>
      <c r="C18" s="143"/>
      <c r="D18" s="143"/>
      <c r="E18" s="143"/>
      <c r="F18" s="143"/>
      <c r="G18" s="143"/>
      <c r="H18" s="143"/>
      <c r="I18" s="144"/>
      <c r="J18" s="143"/>
      <c r="K18" s="143"/>
      <c r="L18" s="143"/>
      <c r="M18" s="194"/>
      <c r="N18" s="3"/>
      <c r="O18" s="3"/>
      <c r="P18" s="3"/>
      <c r="Q18" s="3"/>
      <c r="R18" s="40"/>
      <c r="S18" s="40"/>
      <c r="T18" s="40"/>
      <c r="U18" s="40"/>
      <c r="V18" s="40"/>
      <c r="W18" s="143"/>
      <c r="X18" s="144"/>
      <c r="Y18" s="144"/>
      <c r="Z18" s="143"/>
      <c r="AA18" s="143"/>
      <c r="AB18" s="143"/>
    </row>
    <row r="19" spans="1:28" ht="17.399999999999999">
      <c r="A19" s="143"/>
      <c r="B19" s="236" t="s">
        <v>225</v>
      </c>
      <c r="C19" s="224"/>
      <c r="D19" s="237"/>
      <c r="E19" s="143"/>
      <c r="F19" s="202" t="s">
        <v>198</v>
      </c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4"/>
      <c r="R19" s="143"/>
      <c r="S19" s="239" t="s">
        <v>199</v>
      </c>
      <c r="T19" s="203"/>
      <c r="U19" s="204"/>
      <c r="V19" s="143"/>
      <c r="W19" s="202" t="s">
        <v>200</v>
      </c>
      <c r="X19" s="203"/>
      <c r="Y19" s="203"/>
      <c r="Z19" s="203"/>
      <c r="AA19" s="203"/>
      <c r="AB19" s="204"/>
    </row>
    <row r="20" spans="1:28" ht="14.4">
      <c r="A20" s="143"/>
      <c r="B20" s="214" t="s">
        <v>146</v>
      </c>
      <c r="C20" s="215"/>
      <c r="D20" s="216"/>
      <c r="E20" s="143"/>
      <c r="F20" s="149" t="s">
        <v>150</v>
      </c>
      <c r="G20" s="149" t="s">
        <v>201</v>
      </c>
      <c r="H20" s="149" t="s">
        <v>202</v>
      </c>
      <c r="I20" s="150" t="s">
        <v>13</v>
      </c>
      <c r="J20" s="149" t="s">
        <v>203</v>
      </c>
      <c r="K20" s="149" t="s">
        <v>204</v>
      </c>
      <c r="L20" s="149" t="s">
        <v>205</v>
      </c>
      <c r="M20" s="149" t="s">
        <v>173</v>
      </c>
      <c r="N20" s="149" t="s">
        <v>171</v>
      </c>
      <c r="O20" s="149" t="s">
        <v>194</v>
      </c>
      <c r="P20" s="149" t="s">
        <v>206</v>
      </c>
      <c r="Q20" s="149" t="s">
        <v>207</v>
      </c>
      <c r="R20" s="143"/>
      <c r="S20" s="151" t="s">
        <v>208</v>
      </c>
      <c r="T20" s="151" t="s">
        <v>209</v>
      </c>
      <c r="U20" s="151" t="s">
        <v>206</v>
      </c>
      <c r="V20" s="143"/>
      <c r="W20" s="151" t="s">
        <v>210</v>
      </c>
      <c r="X20" s="151" t="s">
        <v>211</v>
      </c>
      <c r="Y20" s="151" t="s">
        <v>212</v>
      </c>
      <c r="Z20" s="151" t="s">
        <v>213</v>
      </c>
      <c r="AA20" s="151" t="s">
        <v>214</v>
      </c>
      <c r="AB20" s="151" t="s">
        <v>215</v>
      </c>
    </row>
    <row r="21" spans="1:28" ht="15.75" customHeight="1">
      <c r="A21" s="143"/>
      <c r="B21" s="97" t="s">
        <v>148</v>
      </c>
      <c r="C21" s="97" t="s">
        <v>216</v>
      </c>
      <c r="D21" s="152" t="s">
        <v>217</v>
      </c>
      <c r="E21" s="143"/>
      <c r="F21" s="153">
        <v>50</v>
      </c>
      <c r="G21" s="154">
        <v>0.2</v>
      </c>
      <c r="H21" s="155">
        <v>99</v>
      </c>
      <c r="I21" s="156">
        <f t="shared" ref="I21:I30" si="19">G21*$C$23</f>
        <v>140</v>
      </c>
      <c r="J21" s="157">
        <f>IF(F21=0,0,(LOOKUP(F21,'2º Calculadora de Banda (beta)'!S:S,'2º Calculadora de Banda (beta)'!Y:Y)))</f>
        <v>29.05909005569811</v>
      </c>
      <c r="K21" s="158">
        <f t="shared" ref="K21:K30" si="20">IF(F21=0,0,(F21/J21*$C$25))</f>
        <v>8.6031599585816423</v>
      </c>
      <c r="L21" s="159">
        <f t="shared" ref="L21:L30" si="21">IF(I21=0,0,(-AB21))</f>
        <v>0</v>
      </c>
      <c r="M21" s="158">
        <f t="shared" ref="M21:M30" si="22">IF(I21=0,0,($C$26))</f>
        <v>21.5</v>
      </c>
      <c r="N21" s="158">
        <f t="shared" ref="N21:N30" si="23">H21*$C$24</f>
        <v>16.830000000000002</v>
      </c>
      <c r="O21" s="158">
        <f>N21+M21+K21+L21</f>
        <v>46.933159958581641</v>
      </c>
      <c r="P21" s="160">
        <f t="shared" ref="P21:P30" si="24">H21-O21</f>
        <v>52.066840041418359</v>
      </c>
      <c r="Q21" s="161">
        <f t="shared" ref="Q21:Q30" si="25">IF(H21=0,0,(P21/H21))</f>
        <v>0.52592767718604405</v>
      </c>
      <c r="R21" s="143"/>
      <c r="S21" s="162">
        <f t="shared" ref="S21:S30" si="26">H21*I21</f>
        <v>13860</v>
      </c>
      <c r="T21" s="162">
        <f t="shared" ref="T21:T30" si="27">O21*I21</f>
        <v>6570.6423942014299</v>
      </c>
      <c r="U21" s="162">
        <f t="shared" ref="U21:U30" si="28">P21*I21</f>
        <v>7289.3576057985701</v>
      </c>
      <c r="V21" s="143"/>
      <c r="W21" s="163">
        <f t="shared" ref="W21:W30" si="29">IF(F21=0,0,(F21/J21*I21))</f>
        <v>240.88847884028601</v>
      </c>
      <c r="X21" s="163">
        <f>IF($W$31&gt;=($C$15*1000),W21*$D$15,0)</f>
        <v>0</v>
      </c>
      <c r="Y21" s="163">
        <f>IF($W$31&gt;=($C$14*1000),W21*$D$14,0)</f>
        <v>0</v>
      </c>
      <c r="Z21" s="163">
        <f t="shared" ref="Z21:Z31" si="30">SUM(X21:Y21)</f>
        <v>0</v>
      </c>
      <c r="AA21" s="164">
        <f t="shared" ref="AA21:AA30" si="31">IF(W21=0,0,Z21/I21)</f>
        <v>0</v>
      </c>
      <c r="AB21" s="165">
        <f t="shared" ref="AB21:AB30" si="32">AA21*$C$25</f>
        <v>0</v>
      </c>
    </row>
    <row r="22" spans="1:28" ht="15.75" customHeight="1">
      <c r="A22" s="143"/>
      <c r="B22" s="166" t="s">
        <v>218</v>
      </c>
      <c r="C22" s="167">
        <f>D22</f>
        <v>1488</v>
      </c>
      <c r="D22" s="168">
        <f t="shared" ref="D22:D25" si="33">D7</f>
        <v>1488</v>
      </c>
      <c r="E22" s="143"/>
      <c r="F22" s="153">
        <v>100</v>
      </c>
      <c r="G22" s="154">
        <v>0.5</v>
      </c>
      <c r="H22" s="155">
        <v>119</v>
      </c>
      <c r="I22" s="156">
        <f t="shared" si="19"/>
        <v>350</v>
      </c>
      <c r="J22" s="157">
        <f>IF(F22=0,0,(LOOKUP(F22,'2º Calculadora de Banda (beta)'!S:S,'2º Calculadora de Banda (beta)'!Y:Y)))</f>
        <v>45.773917843869839</v>
      </c>
      <c r="K22" s="162">
        <f t="shared" si="20"/>
        <v>10.923251134094507</v>
      </c>
      <c r="L22" s="169">
        <f t="shared" si="21"/>
        <v>0</v>
      </c>
      <c r="M22" s="162">
        <f t="shared" si="22"/>
        <v>21.5</v>
      </c>
      <c r="N22" s="162">
        <f t="shared" si="23"/>
        <v>20.23</v>
      </c>
      <c r="O22" s="162">
        <f t="shared" ref="O22:O30" si="34">N22+M22+K22</f>
        <v>52.653251134094511</v>
      </c>
      <c r="P22" s="170">
        <f t="shared" si="24"/>
        <v>66.346748865905482</v>
      </c>
      <c r="Q22" s="171">
        <f t="shared" si="25"/>
        <v>0.55753570475550829</v>
      </c>
      <c r="R22" s="143"/>
      <c r="S22" s="162">
        <f t="shared" si="26"/>
        <v>41650</v>
      </c>
      <c r="T22" s="162">
        <f t="shared" si="27"/>
        <v>18428.63789693308</v>
      </c>
      <c r="U22" s="162">
        <f t="shared" si="28"/>
        <v>23221.36210306692</v>
      </c>
      <c r="V22" s="143"/>
      <c r="W22" s="163">
        <f t="shared" si="29"/>
        <v>764.62757938661548</v>
      </c>
      <c r="X22" s="163">
        <f t="shared" ref="X22:X31" si="35">IF($W$16&gt;=($C$15*1000),W22*$D$15,0)</f>
        <v>0</v>
      </c>
      <c r="Y22" s="163">
        <f t="shared" ref="Y22:Y31" si="36">IF($W$16&gt;=($C$14*1000),W22*$D$14,0)</f>
        <v>0</v>
      </c>
      <c r="Z22" s="163">
        <f t="shared" si="30"/>
        <v>0</v>
      </c>
      <c r="AA22" s="164">
        <f t="shared" si="31"/>
        <v>0</v>
      </c>
      <c r="AB22" s="165">
        <f t="shared" si="32"/>
        <v>0</v>
      </c>
    </row>
    <row r="23" spans="1:28" ht="15.75" customHeight="1">
      <c r="A23" s="143"/>
      <c r="B23" s="166" t="s">
        <v>13</v>
      </c>
      <c r="C23" s="167">
        <v>700</v>
      </c>
      <c r="D23" s="168">
        <f t="shared" si="33"/>
        <v>756</v>
      </c>
      <c r="E23" s="143"/>
      <c r="F23" s="153">
        <v>500</v>
      </c>
      <c r="G23" s="154">
        <v>0.2</v>
      </c>
      <c r="H23" s="155">
        <v>159</v>
      </c>
      <c r="I23" s="156">
        <f t="shared" si="19"/>
        <v>140</v>
      </c>
      <c r="J23" s="157">
        <f>IF(F23=0,0,(LOOKUP(F23,'2º Calculadora de Banda (beta)'!S:S,'2º Calculadora de Banda (beta)'!Y:Y)))</f>
        <v>84.791807427805537</v>
      </c>
      <c r="K23" s="162">
        <f t="shared" si="20"/>
        <v>29.4839805381974</v>
      </c>
      <c r="L23" s="169">
        <f t="shared" si="21"/>
        <v>0</v>
      </c>
      <c r="M23" s="162">
        <f t="shared" si="22"/>
        <v>21.5</v>
      </c>
      <c r="N23" s="162">
        <f t="shared" si="23"/>
        <v>27.03</v>
      </c>
      <c r="O23" s="162">
        <f t="shared" si="34"/>
        <v>78.013980538197401</v>
      </c>
      <c r="P23" s="170">
        <f t="shared" si="24"/>
        <v>80.986019461802599</v>
      </c>
      <c r="Q23" s="171">
        <f t="shared" si="25"/>
        <v>0.50934603435095971</v>
      </c>
      <c r="R23" s="143"/>
      <c r="S23" s="162">
        <f t="shared" si="26"/>
        <v>22260</v>
      </c>
      <c r="T23" s="162">
        <f t="shared" si="27"/>
        <v>10921.957275347637</v>
      </c>
      <c r="U23" s="162">
        <f t="shared" si="28"/>
        <v>11338.042724652363</v>
      </c>
      <c r="V23" s="143"/>
      <c r="W23" s="163">
        <f t="shared" si="29"/>
        <v>825.55145506952715</v>
      </c>
      <c r="X23" s="163">
        <f t="shared" si="35"/>
        <v>0</v>
      </c>
      <c r="Y23" s="163">
        <f t="shared" si="36"/>
        <v>0</v>
      </c>
      <c r="Z23" s="163">
        <f t="shared" si="30"/>
        <v>0</v>
      </c>
      <c r="AA23" s="164">
        <f t="shared" si="31"/>
        <v>0</v>
      </c>
      <c r="AB23" s="165">
        <f t="shared" si="32"/>
        <v>0</v>
      </c>
    </row>
    <row r="24" spans="1:28" ht="15.75" customHeight="1">
      <c r="A24" s="143"/>
      <c r="B24" s="166" t="s">
        <v>171</v>
      </c>
      <c r="C24" s="172">
        <v>0.17</v>
      </c>
      <c r="D24" s="168">
        <f t="shared" si="33"/>
        <v>4.4117647058823532E-2</v>
      </c>
      <c r="E24" s="143"/>
      <c r="F24" s="153">
        <v>1000</v>
      </c>
      <c r="G24" s="154">
        <v>0.1</v>
      </c>
      <c r="H24" s="155">
        <v>199</v>
      </c>
      <c r="I24" s="156">
        <f t="shared" si="19"/>
        <v>70</v>
      </c>
      <c r="J24" s="157">
        <f>IF(F24=0,0,(LOOKUP(F24,'2º Calculadora de Banda (beta)'!S:S,'2º Calculadora de Banda (beta)'!Y:Y)))</f>
        <v>94.903866789026097</v>
      </c>
      <c r="K24" s="162">
        <f t="shared" si="20"/>
        <v>52.684892293326016</v>
      </c>
      <c r="L24" s="169">
        <f t="shared" si="21"/>
        <v>0</v>
      </c>
      <c r="M24" s="162">
        <f t="shared" si="22"/>
        <v>21.5</v>
      </c>
      <c r="N24" s="162">
        <f t="shared" si="23"/>
        <v>33.830000000000005</v>
      </c>
      <c r="O24" s="162">
        <f t="shared" si="34"/>
        <v>108.01489229332603</v>
      </c>
      <c r="P24" s="170">
        <f t="shared" si="24"/>
        <v>90.985107706673972</v>
      </c>
      <c r="Q24" s="171">
        <f t="shared" si="25"/>
        <v>0.45721159651594961</v>
      </c>
      <c r="R24" s="143"/>
      <c r="S24" s="162">
        <f t="shared" si="26"/>
        <v>13930</v>
      </c>
      <c r="T24" s="162">
        <f t="shared" si="27"/>
        <v>7561.0424605328217</v>
      </c>
      <c r="U24" s="162">
        <f t="shared" si="28"/>
        <v>6368.9575394671783</v>
      </c>
      <c r="V24" s="143"/>
      <c r="W24" s="163">
        <f t="shared" si="29"/>
        <v>737.58849210656422</v>
      </c>
      <c r="X24" s="163">
        <f t="shared" si="35"/>
        <v>0</v>
      </c>
      <c r="Y24" s="163">
        <f t="shared" si="36"/>
        <v>0</v>
      </c>
      <c r="Z24" s="163">
        <f t="shared" si="30"/>
        <v>0</v>
      </c>
      <c r="AA24" s="164">
        <f t="shared" si="31"/>
        <v>0</v>
      </c>
      <c r="AB24" s="165">
        <f t="shared" si="32"/>
        <v>0</v>
      </c>
    </row>
    <row r="25" spans="1:28" ht="15.75" customHeight="1">
      <c r="A25" s="143"/>
      <c r="B25" s="166" t="s">
        <v>219</v>
      </c>
      <c r="C25" s="174">
        <v>5</v>
      </c>
      <c r="D25" s="168">
        <f t="shared" si="33"/>
        <v>30</v>
      </c>
      <c r="E25" s="143"/>
      <c r="F25" s="153">
        <v>0</v>
      </c>
      <c r="G25" s="154">
        <v>0</v>
      </c>
      <c r="H25" s="155">
        <v>0</v>
      </c>
      <c r="I25" s="156">
        <f t="shared" si="19"/>
        <v>0</v>
      </c>
      <c r="J25" s="157">
        <f>IF(F25=0,0,(LOOKUP(F25,'2º Calculadora de Banda (beta)'!S:S,'2º Calculadora de Banda (beta)'!Y:Y)))</f>
        <v>0</v>
      </c>
      <c r="K25" s="162">
        <f t="shared" si="20"/>
        <v>0</v>
      </c>
      <c r="L25" s="169">
        <f t="shared" si="21"/>
        <v>0</v>
      </c>
      <c r="M25" s="162">
        <f t="shared" si="22"/>
        <v>0</v>
      </c>
      <c r="N25" s="162">
        <f t="shared" si="23"/>
        <v>0</v>
      </c>
      <c r="O25" s="162">
        <f t="shared" si="34"/>
        <v>0</v>
      </c>
      <c r="P25" s="170">
        <f t="shared" si="24"/>
        <v>0</v>
      </c>
      <c r="Q25" s="171">
        <f t="shared" si="25"/>
        <v>0</v>
      </c>
      <c r="R25" s="143"/>
      <c r="S25" s="162">
        <f t="shared" si="26"/>
        <v>0</v>
      </c>
      <c r="T25" s="162">
        <f t="shared" si="27"/>
        <v>0</v>
      </c>
      <c r="U25" s="162">
        <f t="shared" si="28"/>
        <v>0</v>
      </c>
      <c r="V25" s="143"/>
      <c r="W25" s="163">
        <f t="shared" si="29"/>
        <v>0</v>
      </c>
      <c r="X25" s="163">
        <f t="shared" si="35"/>
        <v>0</v>
      </c>
      <c r="Y25" s="163">
        <f t="shared" si="36"/>
        <v>0</v>
      </c>
      <c r="Z25" s="163">
        <f t="shared" si="30"/>
        <v>0</v>
      </c>
      <c r="AA25" s="164">
        <f t="shared" si="31"/>
        <v>0</v>
      </c>
      <c r="AB25" s="165">
        <f t="shared" si="32"/>
        <v>0</v>
      </c>
    </row>
    <row r="26" spans="1:28" ht="15.75" customHeight="1">
      <c r="A26" s="143"/>
      <c r="B26" s="166" t="s">
        <v>220</v>
      </c>
      <c r="C26" s="174">
        <v>21.5</v>
      </c>
      <c r="D26" s="168">
        <f>'3º Custos interno'!M14/'4º COMPOSIÇÃO DE PLANOS'!C23</f>
        <v>24</v>
      </c>
      <c r="E26" s="143"/>
      <c r="F26" s="153">
        <v>0</v>
      </c>
      <c r="G26" s="154">
        <v>0</v>
      </c>
      <c r="H26" s="155">
        <v>0</v>
      </c>
      <c r="I26" s="156">
        <f t="shared" si="19"/>
        <v>0</v>
      </c>
      <c r="J26" s="157">
        <f>IF(F26=0,0,(LOOKUP(F26,'2º Calculadora de Banda (beta)'!S:S,'2º Calculadora de Banda (beta)'!Y:Y)))</f>
        <v>0</v>
      </c>
      <c r="K26" s="162">
        <f t="shared" si="20"/>
        <v>0</v>
      </c>
      <c r="L26" s="169">
        <f t="shared" si="21"/>
        <v>0</v>
      </c>
      <c r="M26" s="162">
        <f t="shared" si="22"/>
        <v>0</v>
      </c>
      <c r="N26" s="162">
        <f t="shared" si="23"/>
        <v>0</v>
      </c>
      <c r="O26" s="162">
        <f t="shared" si="34"/>
        <v>0</v>
      </c>
      <c r="P26" s="170">
        <f t="shared" si="24"/>
        <v>0</v>
      </c>
      <c r="Q26" s="171">
        <f t="shared" si="25"/>
        <v>0</v>
      </c>
      <c r="R26" s="143"/>
      <c r="S26" s="162">
        <f t="shared" si="26"/>
        <v>0</v>
      </c>
      <c r="T26" s="162">
        <f t="shared" si="27"/>
        <v>0</v>
      </c>
      <c r="U26" s="162">
        <f t="shared" si="28"/>
        <v>0</v>
      </c>
      <c r="V26" s="143"/>
      <c r="W26" s="163">
        <f t="shared" si="29"/>
        <v>0</v>
      </c>
      <c r="X26" s="163">
        <f t="shared" si="35"/>
        <v>0</v>
      </c>
      <c r="Y26" s="163">
        <f t="shared" si="36"/>
        <v>0</v>
      </c>
      <c r="Z26" s="163">
        <f t="shared" si="30"/>
        <v>0</v>
      </c>
      <c r="AA26" s="164">
        <f t="shared" si="31"/>
        <v>0</v>
      </c>
      <c r="AB26" s="165">
        <f t="shared" si="32"/>
        <v>0</v>
      </c>
    </row>
    <row r="27" spans="1:28" ht="15.75" customHeight="1">
      <c r="A27" s="143"/>
      <c r="B27" s="214" t="s">
        <v>221</v>
      </c>
      <c r="C27" s="215"/>
      <c r="D27" s="216"/>
      <c r="E27" s="143"/>
      <c r="F27" s="153">
        <v>0</v>
      </c>
      <c r="G27" s="154">
        <v>0</v>
      </c>
      <c r="H27" s="155">
        <v>0</v>
      </c>
      <c r="I27" s="156">
        <f t="shared" si="19"/>
        <v>0</v>
      </c>
      <c r="J27" s="157">
        <f>IF(F27=0,0,(LOOKUP(F27,'2º Calculadora de Banda (beta)'!S:S,'2º Calculadora de Banda (beta)'!Y:Y)))</f>
        <v>0</v>
      </c>
      <c r="K27" s="162">
        <f t="shared" si="20"/>
        <v>0</v>
      </c>
      <c r="L27" s="169">
        <f t="shared" si="21"/>
        <v>0</v>
      </c>
      <c r="M27" s="162">
        <f t="shared" si="22"/>
        <v>0</v>
      </c>
      <c r="N27" s="162">
        <f t="shared" si="23"/>
        <v>0</v>
      </c>
      <c r="O27" s="162">
        <f t="shared" si="34"/>
        <v>0</v>
      </c>
      <c r="P27" s="170">
        <f t="shared" si="24"/>
        <v>0</v>
      </c>
      <c r="Q27" s="171">
        <f t="shared" si="25"/>
        <v>0</v>
      </c>
      <c r="R27" s="143"/>
      <c r="S27" s="162">
        <f t="shared" si="26"/>
        <v>0</v>
      </c>
      <c r="T27" s="162">
        <f t="shared" si="27"/>
        <v>0</v>
      </c>
      <c r="U27" s="162">
        <f t="shared" si="28"/>
        <v>0</v>
      </c>
      <c r="V27" s="143"/>
      <c r="W27" s="163">
        <f t="shared" si="29"/>
        <v>0</v>
      </c>
      <c r="X27" s="163">
        <f t="shared" si="35"/>
        <v>0</v>
      </c>
      <c r="Y27" s="163">
        <f t="shared" si="36"/>
        <v>0</v>
      </c>
      <c r="Z27" s="163">
        <f t="shared" si="30"/>
        <v>0</v>
      </c>
      <c r="AA27" s="164">
        <f t="shared" si="31"/>
        <v>0</v>
      </c>
      <c r="AB27" s="165">
        <f t="shared" si="32"/>
        <v>0</v>
      </c>
    </row>
    <row r="28" spans="1:28" ht="15.75" customHeight="1">
      <c r="A28" s="143"/>
      <c r="B28" s="176" t="s">
        <v>148</v>
      </c>
      <c r="C28" s="177" t="s">
        <v>216</v>
      </c>
      <c r="D28" s="176" t="s">
        <v>222</v>
      </c>
      <c r="E28" s="143"/>
      <c r="F28" s="153">
        <v>0</v>
      </c>
      <c r="G28" s="154">
        <v>0</v>
      </c>
      <c r="H28" s="155">
        <v>0</v>
      </c>
      <c r="I28" s="156">
        <f t="shared" si="19"/>
        <v>0</v>
      </c>
      <c r="J28" s="157">
        <f>IF(F28=0,0,(LOOKUP(F28,'2º Calculadora de Banda (beta)'!S:S,'2º Calculadora de Banda (beta)'!Y:Y)))</f>
        <v>0</v>
      </c>
      <c r="K28" s="162">
        <f t="shared" si="20"/>
        <v>0</v>
      </c>
      <c r="L28" s="169">
        <f t="shared" si="21"/>
        <v>0</v>
      </c>
      <c r="M28" s="162">
        <f t="shared" si="22"/>
        <v>0</v>
      </c>
      <c r="N28" s="162">
        <f t="shared" si="23"/>
        <v>0</v>
      </c>
      <c r="O28" s="162">
        <f t="shared" si="34"/>
        <v>0</v>
      </c>
      <c r="P28" s="170">
        <f t="shared" si="24"/>
        <v>0</v>
      </c>
      <c r="Q28" s="171">
        <f t="shared" si="25"/>
        <v>0</v>
      </c>
      <c r="R28" s="143"/>
      <c r="S28" s="162">
        <f t="shared" si="26"/>
        <v>0</v>
      </c>
      <c r="T28" s="162">
        <f t="shared" si="27"/>
        <v>0</v>
      </c>
      <c r="U28" s="162">
        <f t="shared" si="28"/>
        <v>0</v>
      </c>
      <c r="V28" s="143"/>
      <c r="W28" s="163">
        <f t="shared" si="29"/>
        <v>0</v>
      </c>
      <c r="X28" s="163">
        <f t="shared" si="35"/>
        <v>0</v>
      </c>
      <c r="Y28" s="163">
        <f t="shared" si="36"/>
        <v>0</v>
      </c>
      <c r="Z28" s="163">
        <f t="shared" si="30"/>
        <v>0</v>
      </c>
      <c r="AA28" s="164">
        <f t="shared" si="31"/>
        <v>0</v>
      </c>
      <c r="AB28" s="165">
        <f t="shared" si="32"/>
        <v>0</v>
      </c>
    </row>
    <row r="29" spans="1:28" ht="15.75" customHeight="1">
      <c r="A29" s="143"/>
      <c r="B29" s="166" t="s">
        <v>223</v>
      </c>
      <c r="C29" s="178">
        <v>6</v>
      </c>
      <c r="D29" s="179">
        <v>0.2</v>
      </c>
      <c r="E29" s="143"/>
      <c r="F29" s="153">
        <v>0</v>
      </c>
      <c r="G29" s="154">
        <v>0</v>
      </c>
      <c r="H29" s="155">
        <v>0</v>
      </c>
      <c r="I29" s="156">
        <f t="shared" si="19"/>
        <v>0</v>
      </c>
      <c r="J29" s="157">
        <f>IF(F29=0,0,(LOOKUP(F29,'2º Calculadora de Banda (beta)'!S:S,'2º Calculadora de Banda (beta)'!Y:Y)))</f>
        <v>0</v>
      </c>
      <c r="K29" s="162">
        <f t="shared" si="20"/>
        <v>0</v>
      </c>
      <c r="L29" s="169">
        <f t="shared" si="21"/>
        <v>0</v>
      </c>
      <c r="M29" s="162">
        <f t="shared" si="22"/>
        <v>0</v>
      </c>
      <c r="N29" s="162">
        <f t="shared" si="23"/>
        <v>0</v>
      </c>
      <c r="O29" s="162">
        <f t="shared" si="34"/>
        <v>0</v>
      </c>
      <c r="P29" s="170">
        <f t="shared" si="24"/>
        <v>0</v>
      </c>
      <c r="Q29" s="171">
        <f t="shared" si="25"/>
        <v>0</v>
      </c>
      <c r="R29" s="143"/>
      <c r="S29" s="162">
        <f t="shared" si="26"/>
        <v>0</v>
      </c>
      <c r="T29" s="162">
        <f t="shared" si="27"/>
        <v>0</v>
      </c>
      <c r="U29" s="162">
        <f t="shared" si="28"/>
        <v>0</v>
      </c>
      <c r="V29" s="143"/>
      <c r="W29" s="163">
        <f t="shared" si="29"/>
        <v>0</v>
      </c>
      <c r="X29" s="163">
        <f t="shared" si="35"/>
        <v>0</v>
      </c>
      <c r="Y29" s="163">
        <f t="shared" si="36"/>
        <v>0</v>
      </c>
      <c r="Z29" s="163">
        <f t="shared" si="30"/>
        <v>0</v>
      </c>
      <c r="AA29" s="164">
        <f t="shared" si="31"/>
        <v>0</v>
      </c>
      <c r="AB29" s="165">
        <f t="shared" si="32"/>
        <v>0</v>
      </c>
    </row>
    <row r="30" spans="1:28" ht="15.75" customHeight="1">
      <c r="A30" s="143"/>
      <c r="B30" s="180" t="s">
        <v>224</v>
      </c>
      <c r="C30" s="181">
        <v>5</v>
      </c>
      <c r="D30" s="182">
        <v>0.3</v>
      </c>
      <c r="E30" s="143"/>
      <c r="F30" s="153">
        <v>0</v>
      </c>
      <c r="G30" s="154">
        <v>0</v>
      </c>
      <c r="H30" s="155">
        <v>0</v>
      </c>
      <c r="I30" s="156">
        <f t="shared" si="19"/>
        <v>0</v>
      </c>
      <c r="J30" s="157">
        <f>IF(F30=0,0,(LOOKUP(F30,'2º Calculadora de Banda (beta)'!S:S,'2º Calculadora de Banda (beta)'!Y:Y)))</f>
        <v>0</v>
      </c>
      <c r="K30" s="162">
        <f t="shared" si="20"/>
        <v>0</v>
      </c>
      <c r="L30" s="169">
        <f t="shared" si="21"/>
        <v>0</v>
      </c>
      <c r="M30" s="162">
        <f t="shared" si="22"/>
        <v>0</v>
      </c>
      <c r="N30" s="162">
        <f t="shared" si="23"/>
        <v>0</v>
      </c>
      <c r="O30" s="162">
        <f t="shared" si="34"/>
        <v>0</v>
      </c>
      <c r="P30" s="170">
        <f t="shared" si="24"/>
        <v>0</v>
      </c>
      <c r="Q30" s="171">
        <f t="shared" si="25"/>
        <v>0</v>
      </c>
      <c r="R30" s="143"/>
      <c r="S30" s="162">
        <f t="shared" si="26"/>
        <v>0</v>
      </c>
      <c r="T30" s="162">
        <f t="shared" si="27"/>
        <v>0</v>
      </c>
      <c r="U30" s="162">
        <f t="shared" si="28"/>
        <v>0</v>
      </c>
      <c r="V30" s="143"/>
      <c r="W30" s="163">
        <f t="shared" si="29"/>
        <v>0</v>
      </c>
      <c r="X30" s="163">
        <f t="shared" si="35"/>
        <v>0</v>
      </c>
      <c r="Y30" s="163">
        <f t="shared" si="36"/>
        <v>0</v>
      </c>
      <c r="Z30" s="163">
        <f t="shared" si="30"/>
        <v>0</v>
      </c>
      <c r="AA30" s="164">
        <f t="shared" si="31"/>
        <v>0</v>
      </c>
      <c r="AB30" s="165">
        <f t="shared" si="32"/>
        <v>0</v>
      </c>
    </row>
    <row r="31" spans="1:28" ht="15.75" customHeight="1">
      <c r="A31" s="143"/>
      <c r="B31" s="143"/>
      <c r="C31" s="143"/>
      <c r="D31" s="143"/>
      <c r="E31" s="143"/>
      <c r="F31" s="183" t="s">
        <v>165</v>
      </c>
      <c r="G31" s="184">
        <f>SUM(G21:G30)</f>
        <v>0.99999999999999989</v>
      </c>
      <c r="H31" s="184"/>
      <c r="I31" s="185">
        <f>SUM(I21:I30)</f>
        <v>700</v>
      </c>
      <c r="J31" s="186"/>
      <c r="K31" s="186"/>
      <c r="L31" s="186"/>
      <c r="M31" s="186"/>
      <c r="N31" s="186"/>
      <c r="O31" s="187"/>
      <c r="P31" s="187"/>
      <c r="Q31" s="188"/>
      <c r="R31" s="143"/>
      <c r="S31" s="189">
        <f t="shared" ref="S31:U31" si="37">SUM(S21:S30)</f>
        <v>91700</v>
      </c>
      <c r="T31" s="190">
        <f t="shared" si="37"/>
        <v>43482.280027014967</v>
      </c>
      <c r="U31" s="191">
        <f t="shared" si="37"/>
        <v>48217.719972985033</v>
      </c>
      <c r="V31" s="143"/>
      <c r="W31" s="192">
        <f>SUM(W21:W30)</f>
        <v>2568.6560054029928</v>
      </c>
      <c r="X31" s="193">
        <f t="shared" si="35"/>
        <v>0</v>
      </c>
      <c r="Y31" s="193">
        <f t="shared" si="36"/>
        <v>0</v>
      </c>
      <c r="Z31" s="193">
        <f t="shared" si="30"/>
        <v>0</v>
      </c>
      <c r="AA31" s="229" t="s">
        <v>165</v>
      </c>
      <c r="AB31" s="204"/>
    </row>
    <row r="32" spans="1:28" ht="15.75" customHeight="1">
      <c r="A32" s="143"/>
      <c r="B32" s="143"/>
      <c r="C32" s="143"/>
      <c r="D32" s="143"/>
      <c r="E32" s="143"/>
      <c r="F32" s="143"/>
      <c r="G32" s="143"/>
      <c r="H32" s="143"/>
      <c r="I32" s="144"/>
      <c r="J32" s="143"/>
      <c r="K32" s="143"/>
      <c r="L32" s="143"/>
      <c r="M32" s="194"/>
      <c r="N32" s="3"/>
      <c r="O32" s="3"/>
      <c r="P32" s="3"/>
      <c r="Q32" s="3"/>
      <c r="R32" s="40"/>
      <c r="S32" s="40"/>
      <c r="T32" s="40"/>
      <c r="U32" s="40"/>
      <c r="V32" s="40"/>
      <c r="W32" s="143"/>
      <c r="X32" s="144"/>
      <c r="Y32" s="144"/>
      <c r="Z32" s="143"/>
      <c r="AA32" s="143"/>
      <c r="AB32" s="143"/>
    </row>
    <row r="33" spans="1:28" ht="15.75" customHeight="1">
      <c r="A33" s="143"/>
      <c r="B33" s="143"/>
      <c r="C33" s="143"/>
      <c r="D33" s="143"/>
      <c r="E33" s="143"/>
      <c r="F33" s="143"/>
      <c r="G33" s="143"/>
      <c r="H33" s="143"/>
      <c r="I33" s="144"/>
      <c r="J33" s="143"/>
      <c r="K33" s="143"/>
      <c r="L33" s="143"/>
      <c r="M33" s="194"/>
      <c r="N33" s="3"/>
      <c r="O33" s="3"/>
      <c r="P33" s="3"/>
      <c r="Q33" s="3"/>
      <c r="R33" s="40"/>
      <c r="S33" s="40"/>
      <c r="T33" s="40"/>
      <c r="U33" s="40"/>
      <c r="V33" s="40"/>
      <c r="W33" s="143"/>
      <c r="X33" s="144"/>
      <c r="Y33" s="144"/>
      <c r="Z33" s="143"/>
      <c r="AA33" s="143"/>
      <c r="AB33" s="143"/>
    </row>
    <row r="34" spans="1:28" ht="15.75" customHeight="1">
      <c r="A34" s="143"/>
      <c r="B34" s="143"/>
      <c r="C34" s="143"/>
      <c r="D34" s="143"/>
      <c r="E34" s="143"/>
      <c r="F34" s="143"/>
      <c r="G34" s="143"/>
      <c r="H34" s="143"/>
      <c r="I34" s="144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4"/>
      <c r="Y34" s="144"/>
      <c r="Z34" s="143"/>
      <c r="AA34" s="143"/>
      <c r="AB34" s="143"/>
    </row>
    <row r="35" spans="1:28" ht="15.75" customHeight="1">
      <c r="A35" s="143"/>
      <c r="B35" s="143"/>
      <c r="C35" s="143"/>
      <c r="D35" s="143"/>
      <c r="E35" s="143"/>
      <c r="F35" s="143"/>
      <c r="G35" s="143"/>
      <c r="H35" s="143"/>
      <c r="I35" s="144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4"/>
      <c r="Y35" s="144"/>
      <c r="Z35" s="143"/>
      <c r="AA35" s="143"/>
      <c r="AB35" s="143"/>
    </row>
    <row r="36" spans="1:28" ht="15.75" customHeight="1">
      <c r="A36" s="143"/>
      <c r="B36" s="143"/>
      <c r="C36" s="143"/>
      <c r="D36" s="143"/>
      <c r="E36" s="143"/>
      <c r="F36" s="143"/>
      <c r="G36" s="143"/>
      <c r="H36" s="143"/>
      <c r="I36" s="144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4"/>
      <c r="Y36" s="144"/>
      <c r="Z36" s="143"/>
      <c r="AA36" s="143"/>
      <c r="AB36" s="143"/>
    </row>
    <row r="37" spans="1:28" ht="15.75" customHeight="1">
      <c r="A37" s="143"/>
      <c r="B37" s="143"/>
      <c r="C37" s="143"/>
      <c r="D37" s="143"/>
      <c r="E37" s="143"/>
      <c r="F37" s="143"/>
      <c r="G37" s="143"/>
      <c r="H37" s="143"/>
      <c r="I37" s="144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4"/>
      <c r="Y37" s="144"/>
      <c r="Z37" s="143"/>
      <c r="AA37" s="143"/>
      <c r="AB37" s="143"/>
    </row>
    <row r="38" spans="1:28" ht="15.75" customHeight="1">
      <c r="A38" s="143"/>
      <c r="B38" s="143"/>
      <c r="C38" s="143"/>
      <c r="D38" s="143"/>
      <c r="E38" s="143"/>
      <c r="F38" s="143"/>
      <c r="G38" s="143"/>
      <c r="H38" s="143"/>
      <c r="I38" s="144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4"/>
      <c r="Y38" s="144"/>
      <c r="Z38" s="143"/>
      <c r="AA38" s="143"/>
      <c r="AB38" s="143"/>
    </row>
    <row r="39" spans="1:28" ht="15.75" customHeight="1">
      <c r="A39" s="143"/>
      <c r="B39" s="143"/>
      <c r="C39" s="143"/>
      <c r="D39" s="143"/>
      <c r="E39" s="143"/>
      <c r="F39" s="143"/>
      <c r="G39" s="143"/>
      <c r="H39" s="143"/>
      <c r="I39" s="144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4"/>
      <c r="Y39" s="144"/>
      <c r="Z39" s="143"/>
      <c r="AA39" s="143"/>
      <c r="AB39" s="143"/>
    </row>
    <row r="40" spans="1:28" ht="15.75" customHeight="1">
      <c r="A40" s="143"/>
      <c r="B40" s="143"/>
      <c r="C40" s="143"/>
      <c r="D40" s="143"/>
      <c r="E40" s="143"/>
      <c r="F40" s="143"/>
      <c r="G40" s="143"/>
      <c r="H40" s="143"/>
      <c r="I40" s="144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4"/>
      <c r="Y40" s="144"/>
      <c r="Z40" s="143"/>
      <c r="AA40" s="143"/>
      <c r="AB40" s="143"/>
    </row>
    <row r="41" spans="1:28" ht="15.75" customHeight="1">
      <c r="A41" s="143"/>
      <c r="B41" s="143"/>
      <c r="C41" s="143"/>
      <c r="D41" s="143"/>
      <c r="E41" s="143"/>
      <c r="F41" s="143"/>
      <c r="G41" s="143"/>
      <c r="H41" s="143"/>
      <c r="I41" s="144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4"/>
      <c r="Y41" s="144"/>
      <c r="Z41" s="143"/>
      <c r="AA41" s="143"/>
      <c r="AB41" s="143"/>
    </row>
    <row r="42" spans="1:28" ht="15.75" customHeight="1">
      <c r="A42" s="143"/>
      <c r="B42" s="143"/>
      <c r="C42" s="143"/>
      <c r="D42" s="143"/>
      <c r="E42" s="143"/>
      <c r="F42" s="143"/>
      <c r="G42" s="143"/>
      <c r="H42" s="143"/>
      <c r="I42" s="144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4"/>
      <c r="Y42" s="144"/>
      <c r="Z42" s="143"/>
      <c r="AA42" s="143"/>
      <c r="AB42" s="143"/>
    </row>
    <row r="43" spans="1:28" ht="15.75" customHeight="1">
      <c r="A43" s="143"/>
      <c r="B43" s="143"/>
      <c r="C43" s="143"/>
      <c r="D43" s="143"/>
      <c r="E43" s="143"/>
      <c r="F43" s="143"/>
      <c r="G43" s="143"/>
      <c r="H43" s="143"/>
      <c r="I43" s="144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4"/>
      <c r="Y43" s="144"/>
      <c r="Z43" s="143"/>
      <c r="AA43" s="143"/>
      <c r="AB43" s="143"/>
    </row>
    <row r="44" spans="1:28" ht="15.75" customHeight="1">
      <c r="A44" s="143"/>
      <c r="B44" s="143"/>
      <c r="C44" s="143"/>
      <c r="D44" s="143"/>
      <c r="E44" s="143"/>
      <c r="F44" s="143"/>
      <c r="G44" s="143"/>
      <c r="H44" s="143"/>
      <c r="I44" s="144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4"/>
      <c r="Y44" s="144"/>
      <c r="Z44" s="143"/>
      <c r="AA44" s="143"/>
      <c r="AB44" s="143"/>
    </row>
    <row r="45" spans="1:28" ht="15.75" customHeight="1">
      <c r="A45" s="143"/>
      <c r="B45" s="143"/>
      <c r="C45" s="143"/>
      <c r="D45" s="143"/>
      <c r="E45" s="143"/>
      <c r="F45" s="143"/>
      <c r="G45" s="143"/>
      <c r="H45" s="143"/>
      <c r="I45" s="144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4"/>
      <c r="Y45" s="144"/>
      <c r="Z45" s="143"/>
      <c r="AA45" s="143"/>
      <c r="AB45" s="143"/>
    </row>
    <row r="46" spans="1:28" ht="15.75" customHeight="1">
      <c r="A46" s="143"/>
      <c r="B46" s="143"/>
      <c r="C46" s="143"/>
      <c r="D46" s="143"/>
      <c r="E46" s="143"/>
      <c r="F46" s="143"/>
      <c r="G46" s="143"/>
      <c r="H46" s="143"/>
      <c r="I46" s="144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4"/>
      <c r="Y46" s="144"/>
      <c r="Z46" s="143"/>
      <c r="AA46" s="143"/>
      <c r="AB46" s="143"/>
    </row>
    <row r="47" spans="1:28" ht="15.75" customHeight="1">
      <c r="A47" s="143"/>
      <c r="B47" s="143"/>
      <c r="C47" s="143"/>
      <c r="D47" s="143"/>
      <c r="E47" s="143"/>
      <c r="F47" s="143"/>
      <c r="G47" s="143"/>
      <c r="H47" s="143"/>
      <c r="I47" s="144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4"/>
      <c r="Y47" s="144"/>
      <c r="Z47" s="143"/>
      <c r="AA47" s="143"/>
      <c r="AB47" s="143"/>
    </row>
    <row r="48" spans="1:28" ht="15.75" customHeight="1">
      <c r="A48" s="143"/>
      <c r="B48" s="143"/>
      <c r="C48" s="143"/>
      <c r="D48" s="143"/>
      <c r="E48" s="143"/>
      <c r="F48" s="143"/>
      <c r="G48" s="143"/>
      <c r="H48" s="143"/>
      <c r="I48" s="144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4"/>
      <c r="Y48" s="144"/>
      <c r="Z48" s="143"/>
      <c r="AA48" s="143"/>
      <c r="AB48" s="143"/>
    </row>
    <row r="49" spans="1:28" ht="15.75" customHeight="1">
      <c r="A49" s="143"/>
      <c r="B49" s="143"/>
      <c r="C49" s="143"/>
      <c r="D49" s="143"/>
      <c r="E49" s="143"/>
      <c r="F49" s="143"/>
      <c r="G49" s="143"/>
      <c r="H49" s="143"/>
      <c r="I49" s="144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4"/>
      <c r="Y49" s="144"/>
      <c r="Z49" s="143"/>
      <c r="AA49" s="143"/>
      <c r="AB49" s="143"/>
    </row>
    <row r="50" spans="1:28" ht="15.75" customHeight="1">
      <c r="A50" s="143"/>
      <c r="B50" s="143"/>
      <c r="C50" s="143"/>
      <c r="D50" s="143"/>
      <c r="E50" s="143"/>
      <c r="F50" s="143"/>
      <c r="G50" s="143"/>
      <c r="H50" s="143"/>
      <c r="I50" s="144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4"/>
      <c r="Y50" s="144"/>
      <c r="Z50" s="143"/>
      <c r="AA50" s="143"/>
      <c r="AB50" s="143"/>
    </row>
    <row r="51" spans="1:28" ht="15.75" customHeight="1">
      <c r="A51" s="143"/>
      <c r="B51" s="143"/>
      <c r="C51" s="143"/>
      <c r="D51" s="143"/>
      <c r="E51" s="143"/>
      <c r="F51" s="143"/>
      <c r="G51" s="143"/>
      <c r="H51" s="143"/>
      <c r="I51" s="144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4"/>
      <c r="Y51" s="144"/>
      <c r="Z51" s="143"/>
      <c r="AA51" s="143"/>
      <c r="AB51" s="143"/>
    </row>
    <row r="52" spans="1:28" ht="15.75" customHeight="1">
      <c r="A52" s="143"/>
      <c r="B52" s="143"/>
      <c r="C52" s="143"/>
      <c r="D52" s="143"/>
      <c r="E52" s="143"/>
      <c r="F52" s="143"/>
      <c r="G52" s="143"/>
      <c r="H52" s="143"/>
      <c r="I52" s="144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4"/>
      <c r="Y52" s="144"/>
      <c r="Z52" s="143"/>
      <c r="AA52" s="143"/>
      <c r="AB52" s="143"/>
    </row>
    <row r="53" spans="1:28" ht="15.75" customHeight="1">
      <c r="A53" s="143"/>
      <c r="B53" s="143"/>
      <c r="C53" s="143"/>
      <c r="D53" s="143"/>
      <c r="E53" s="143"/>
      <c r="F53" s="143"/>
      <c r="G53" s="143"/>
      <c r="H53" s="143"/>
      <c r="I53" s="144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4"/>
      <c r="Y53" s="144"/>
      <c r="Z53" s="143"/>
      <c r="AA53" s="143"/>
      <c r="AB53" s="143"/>
    </row>
    <row r="54" spans="1:28" ht="15.75" customHeight="1">
      <c r="A54" s="143"/>
      <c r="B54" s="143"/>
      <c r="C54" s="143"/>
      <c r="D54" s="143"/>
      <c r="E54" s="143"/>
      <c r="F54" s="143"/>
      <c r="G54" s="143"/>
      <c r="H54" s="143"/>
      <c r="I54" s="144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4"/>
      <c r="Y54" s="144"/>
      <c r="Z54" s="143"/>
      <c r="AA54" s="143"/>
      <c r="AB54" s="143"/>
    </row>
    <row r="55" spans="1:28" ht="15.75" customHeight="1">
      <c r="A55" s="143"/>
      <c r="B55" s="143"/>
      <c r="C55" s="143"/>
      <c r="D55" s="143"/>
      <c r="E55" s="143"/>
      <c r="F55" s="143"/>
      <c r="G55" s="143"/>
      <c r="H55" s="143"/>
      <c r="I55" s="144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4"/>
      <c r="Y55" s="144"/>
      <c r="Z55" s="143"/>
      <c r="AA55" s="143"/>
      <c r="AB55" s="143"/>
    </row>
    <row r="56" spans="1:28" ht="15.75" customHeight="1">
      <c r="A56" s="143"/>
      <c r="B56" s="143"/>
      <c r="C56" s="143"/>
      <c r="D56" s="143"/>
      <c r="E56" s="143"/>
      <c r="F56" s="143"/>
      <c r="G56" s="143"/>
      <c r="H56" s="143"/>
      <c r="I56" s="144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4"/>
      <c r="Y56" s="144"/>
      <c r="Z56" s="143"/>
      <c r="AA56" s="143"/>
      <c r="AB56" s="143"/>
    </row>
    <row r="57" spans="1:28" ht="15.75" customHeight="1">
      <c r="A57" s="143"/>
      <c r="B57" s="143"/>
      <c r="C57" s="143"/>
      <c r="D57" s="143"/>
      <c r="E57" s="143"/>
      <c r="F57" s="143"/>
      <c r="G57" s="143"/>
      <c r="H57" s="143"/>
      <c r="I57" s="144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4"/>
      <c r="Y57" s="144"/>
      <c r="Z57" s="143"/>
      <c r="AA57" s="143"/>
      <c r="AB57" s="143"/>
    </row>
    <row r="58" spans="1:28" ht="15.75" customHeight="1">
      <c r="A58" s="143"/>
      <c r="B58" s="143"/>
      <c r="C58" s="143"/>
      <c r="D58" s="143"/>
      <c r="E58" s="143"/>
      <c r="F58" s="143"/>
      <c r="G58" s="143"/>
      <c r="H58" s="143"/>
      <c r="I58" s="144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4"/>
      <c r="Y58" s="144"/>
      <c r="Z58" s="143"/>
      <c r="AA58" s="143"/>
      <c r="AB58" s="143"/>
    </row>
    <row r="59" spans="1:28" ht="15.75" customHeight="1">
      <c r="A59" s="143"/>
      <c r="B59" s="143"/>
      <c r="C59" s="143"/>
      <c r="D59" s="143"/>
      <c r="E59" s="143"/>
      <c r="F59" s="143"/>
      <c r="G59" s="143"/>
      <c r="H59" s="143"/>
      <c r="I59" s="144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4"/>
      <c r="Y59" s="144"/>
      <c r="Z59" s="143"/>
      <c r="AA59" s="143"/>
      <c r="AB59" s="143"/>
    </row>
    <row r="60" spans="1:28" ht="15.75" customHeight="1">
      <c r="A60" s="143"/>
      <c r="B60" s="143"/>
      <c r="C60" s="143"/>
      <c r="D60" s="143"/>
      <c r="E60" s="143"/>
      <c r="F60" s="143"/>
      <c r="G60" s="143"/>
      <c r="H60" s="143"/>
      <c r="I60" s="144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4"/>
      <c r="Y60" s="144"/>
      <c r="Z60" s="143"/>
      <c r="AA60" s="143"/>
      <c r="AB60" s="143"/>
    </row>
    <row r="61" spans="1:28" ht="15.75" customHeight="1">
      <c r="A61" s="143"/>
      <c r="B61" s="143"/>
      <c r="C61" s="143"/>
      <c r="D61" s="143"/>
      <c r="E61" s="143"/>
      <c r="F61" s="143"/>
      <c r="G61" s="143"/>
      <c r="H61" s="143"/>
      <c r="I61" s="144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4"/>
      <c r="Y61" s="144"/>
      <c r="Z61" s="143"/>
      <c r="AA61" s="143"/>
      <c r="AB61" s="143"/>
    </row>
    <row r="62" spans="1:28" ht="15.75" customHeight="1">
      <c r="A62" s="143"/>
      <c r="B62" s="143"/>
      <c r="C62" s="143"/>
      <c r="D62" s="143"/>
      <c r="E62" s="143"/>
      <c r="F62" s="143"/>
      <c r="G62" s="143"/>
      <c r="H62" s="143"/>
      <c r="I62" s="144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4"/>
      <c r="Y62" s="144"/>
      <c r="Z62" s="143"/>
      <c r="AA62" s="143"/>
      <c r="AB62" s="143"/>
    </row>
    <row r="63" spans="1:28" ht="15.75" customHeight="1">
      <c r="A63" s="143"/>
      <c r="B63" s="143"/>
      <c r="C63" s="143"/>
      <c r="D63" s="143"/>
      <c r="E63" s="143"/>
      <c r="F63" s="143"/>
      <c r="G63" s="143"/>
      <c r="H63" s="143"/>
      <c r="I63" s="144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4"/>
      <c r="Y63" s="144"/>
      <c r="Z63" s="143"/>
      <c r="AA63" s="143"/>
      <c r="AB63" s="143"/>
    </row>
    <row r="64" spans="1:28" ht="15.75" customHeight="1">
      <c r="A64" s="143"/>
      <c r="B64" s="143"/>
      <c r="C64" s="143"/>
      <c r="D64" s="143"/>
      <c r="E64" s="143"/>
      <c r="F64" s="143"/>
      <c r="G64" s="143"/>
      <c r="H64" s="143"/>
      <c r="I64" s="144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4"/>
      <c r="Y64" s="144"/>
      <c r="Z64" s="143"/>
      <c r="AA64" s="143"/>
      <c r="AB64" s="143"/>
    </row>
    <row r="65" spans="1:28" ht="15.75" customHeight="1">
      <c r="A65" s="143"/>
      <c r="B65" s="143"/>
      <c r="C65" s="143"/>
      <c r="D65" s="143"/>
      <c r="E65" s="143"/>
      <c r="F65" s="143"/>
      <c r="G65" s="143"/>
      <c r="H65" s="143"/>
      <c r="I65" s="144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4"/>
      <c r="Y65" s="144"/>
      <c r="Z65" s="143"/>
      <c r="AA65" s="143"/>
      <c r="AB65" s="143"/>
    </row>
    <row r="66" spans="1:28" ht="15.75" customHeight="1">
      <c r="A66" s="143"/>
      <c r="B66" s="143"/>
      <c r="C66" s="143"/>
      <c r="D66" s="143"/>
      <c r="E66" s="143"/>
      <c r="F66" s="143"/>
      <c r="G66" s="143"/>
      <c r="H66" s="143"/>
      <c r="I66" s="144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4"/>
      <c r="Y66" s="144"/>
      <c r="Z66" s="143"/>
      <c r="AA66" s="143"/>
      <c r="AB66" s="143"/>
    </row>
    <row r="67" spans="1:28" ht="15.75" customHeight="1">
      <c r="A67" s="143"/>
      <c r="B67" s="143"/>
      <c r="C67" s="143"/>
      <c r="D67" s="143"/>
      <c r="E67" s="143"/>
      <c r="F67" s="143"/>
      <c r="G67" s="143"/>
      <c r="H67" s="143"/>
      <c r="I67" s="144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4"/>
      <c r="Y67" s="144"/>
      <c r="Z67" s="143"/>
      <c r="AA67" s="143"/>
      <c r="AB67" s="143"/>
    </row>
    <row r="68" spans="1:28" ht="15.75" customHeight="1">
      <c r="A68" s="143"/>
      <c r="B68" s="143"/>
      <c r="C68" s="143"/>
      <c r="D68" s="143"/>
      <c r="E68" s="143"/>
      <c r="F68" s="143"/>
      <c r="G68" s="143"/>
      <c r="H68" s="143"/>
      <c r="I68" s="144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4"/>
      <c r="Y68" s="144"/>
      <c r="Z68" s="143"/>
      <c r="AA68" s="143"/>
      <c r="AB68" s="143"/>
    </row>
    <row r="69" spans="1:28" ht="15.75" customHeight="1">
      <c r="A69" s="143"/>
      <c r="B69" s="143"/>
      <c r="C69" s="143"/>
      <c r="D69" s="143"/>
      <c r="E69" s="143"/>
      <c r="F69" s="143"/>
      <c r="G69" s="143"/>
      <c r="H69" s="143"/>
      <c r="I69" s="144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4"/>
      <c r="Y69" s="144"/>
      <c r="Z69" s="143"/>
      <c r="AA69" s="143"/>
      <c r="AB69" s="143"/>
    </row>
    <row r="70" spans="1:28" ht="15.75" customHeight="1">
      <c r="A70" s="143"/>
      <c r="B70" s="143"/>
      <c r="C70" s="143"/>
      <c r="D70" s="143"/>
      <c r="E70" s="143"/>
      <c r="F70" s="143"/>
      <c r="G70" s="143"/>
      <c r="H70" s="143"/>
      <c r="I70" s="144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4"/>
      <c r="Y70" s="144"/>
      <c r="Z70" s="143"/>
      <c r="AA70" s="143"/>
      <c r="AB70" s="143"/>
    </row>
    <row r="71" spans="1:28" ht="15.75" customHeight="1">
      <c r="A71" s="143"/>
      <c r="B71" s="143"/>
      <c r="C71" s="143"/>
      <c r="D71" s="143"/>
      <c r="E71" s="143"/>
      <c r="F71" s="143"/>
      <c r="G71" s="143"/>
      <c r="H71" s="143"/>
      <c r="I71" s="144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4"/>
      <c r="Y71" s="144"/>
      <c r="Z71" s="143"/>
      <c r="AA71" s="143"/>
      <c r="AB71" s="143"/>
    </row>
    <row r="72" spans="1:28" ht="15.75" customHeight="1">
      <c r="A72" s="143"/>
      <c r="B72" s="143"/>
      <c r="C72" s="143"/>
      <c r="D72" s="143"/>
      <c r="E72" s="143"/>
      <c r="F72" s="143"/>
      <c r="G72" s="143"/>
      <c r="H72" s="143"/>
      <c r="I72" s="144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4"/>
      <c r="Y72" s="144"/>
      <c r="Z72" s="143"/>
      <c r="AA72" s="143"/>
      <c r="AB72" s="143"/>
    </row>
    <row r="73" spans="1:28" ht="15.75" customHeight="1">
      <c r="A73" s="143"/>
      <c r="B73" s="143"/>
      <c r="C73" s="143"/>
      <c r="D73" s="143"/>
      <c r="E73" s="143"/>
      <c r="F73" s="143"/>
      <c r="G73" s="143"/>
      <c r="H73" s="143"/>
      <c r="I73" s="144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4"/>
      <c r="Y73" s="144"/>
      <c r="Z73" s="143"/>
      <c r="AA73" s="143"/>
      <c r="AB73" s="143"/>
    </row>
    <row r="74" spans="1:28" ht="15.75" customHeight="1">
      <c r="A74" s="143"/>
      <c r="B74" s="143"/>
      <c r="C74" s="143"/>
      <c r="D74" s="143"/>
      <c r="E74" s="143"/>
      <c r="F74" s="143"/>
      <c r="G74" s="143"/>
      <c r="H74" s="143"/>
      <c r="I74" s="144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4"/>
      <c r="Y74" s="144"/>
      <c r="Z74" s="143"/>
      <c r="AA74" s="143"/>
      <c r="AB74" s="143"/>
    </row>
    <row r="75" spans="1:28" ht="15.75" customHeight="1">
      <c r="A75" s="143"/>
      <c r="B75" s="143"/>
      <c r="C75" s="143"/>
      <c r="D75" s="143"/>
      <c r="E75" s="143"/>
      <c r="F75" s="143"/>
      <c r="G75" s="143"/>
      <c r="H75" s="143"/>
      <c r="I75" s="144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4"/>
      <c r="Y75" s="144"/>
      <c r="Z75" s="143"/>
      <c r="AA75" s="143"/>
      <c r="AB75" s="143"/>
    </row>
    <row r="76" spans="1:28" ht="15.75" customHeight="1">
      <c r="A76" s="143"/>
      <c r="B76" s="143"/>
      <c r="C76" s="143"/>
      <c r="D76" s="143"/>
      <c r="E76" s="143"/>
      <c r="F76" s="143"/>
      <c r="G76" s="143"/>
      <c r="H76" s="143"/>
      <c r="I76" s="144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4"/>
      <c r="Y76" s="144"/>
      <c r="Z76" s="143"/>
      <c r="AA76" s="143"/>
      <c r="AB76" s="143"/>
    </row>
    <row r="77" spans="1:28" ht="15.75" customHeight="1">
      <c r="A77" s="143"/>
      <c r="B77" s="143"/>
      <c r="C77" s="143"/>
      <c r="D77" s="143"/>
      <c r="E77" s="143"/>
      <c r="F77" s="143"/>
      <c r="G77" s="143"/>
      <c r="H77" s="143"/>
      <c r="I77" s="144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4"/>
      <c r="Y77" s="144"/>
      <c r="Z77" s="143"/>
      <c r="AA77" s="143"/>
      <c r="AB77" s="143"/>
    </row>
    <row r="78" spans="1:28" ht="15.75" customHeight="1">
      <c r="A78" s="143"/>
      <c r="B78" s="143"/>
      <c r="C78" s="143"/>
      <c r="D78" s="143"/>
      <c r="E78" s="143"/>
      <c r="F78" s="143"/>
      <c r="G78" s="143"/>
      <c r="H78" s="143"/>
      <c r="I78" s="144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4"/>
      <c r="Y78" s="144"/>
      <c r="Z78" s="143"/>
      <c r="AA78" s="143"/>
      <c r="AB78" s="143"/>
    </row>
    <row r="79" spans="1:28" ht="15.75" customHeight="1">
      <c r="A79" s="143"/>
      <c r="B79" s="143"/>
      <c r="C79" s="143"/>
      <c r="D79" s="143"/>
      <c r="E79" s="143"/>
      <c r="F79" s="143"/>
      <c r="G79" s="143"/>
      <c r="H79" s="143"/>
      <c r="I79" s="144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4"/>
      <c r="Y79" s="144"/>
      <c r="Z79" s="143"/>
      <c r="AA79" s="143"/>
      <c r="AB79" s="143"/>
    </row>
    <row r="80" spans="1:28" ht="15.75" customHeight="1">
      <c r="A80" s="143"/>
      <c r="B80" s="143"/>
      <c r="C80" s="143"/>
      <c r="D80" s="143"/>
      <c r="E80" s="143"/>
      <c r="F80" s="143"/>
      <c r="G80" s="143"/>
      <c r="H80" s="143"/>
      <c r="I80" s="144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4"/>
      <c r="Y80" s="144"/>
      <c r="Z80" s="143"/>
      <c r="AA80" s="143"/>
      <c r="AB80" s="143"/>
    </row>
    <row r="81" spans="1:28" ht="15.75" customHeight="1">
      <c r="A81" s="143"/>
      <c r="B81" s="143"/>
      <c r="C81" s="143"/>
      <c r="D81" s="143"/>
      <c r="E81" s="143"/>
      <c r="F81" s="143"/>
      <c r="G81" s="143"/>
      <c r="H81" s="143"/>
      <c r="I81" s="144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4"/>
      <c r="Y81" s="144"/>
      <c r="Z81" s="143"/>
      <c r="AA81" s="143"/>
      <c r="AB81" s="143"/>
    </row>
    <row r="82" spans="1:28" ht="15.75" customHeight="1">
      <c r="A82" s="143"/>
      <c r="B82" s="143"/>
      <c r="C82" s="143"/>
      <c r="D82" s="143"/>
      <c r="E82" s="143"/>
      <c r="F82" s="143"/>
      <c r="G82" s="143"/>
      <c r="H82" s="143"/>
      <c r="I82" s="144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4"/>
      <c r="Y82" s="144"/>
      <c r="Z82" s="143"/>
      <c r="AA82" s="143"/>
      <c r="AB82" s="143"/>
    </row>
    <row r="83" spans="1:28" ht="15.75" customHeight="1">
      <c r="A83" s="143"/>
      <c r="B83" s="143"/>
      <c r="C83" s="143"/>
      <c r="D83" s="143"/>
      <c r="E83" s="143"/>
      <c r="F83" s="143"/>
      <c r="G83" s="143"/>
      <c r="H83" s="143"/>
      <c r="I83" s="144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4"/>
      <c r="Y83" s="144"/>
      <c r="Z83" s="143"/>
      <c r="AA83" s="143"/>
      <c r="AB83" s="143"/>
    </row>
    <row r="84" spans="1:28" ht="15.75" customHeight="1">
      <c r="A84" s="143"/>
      <c r="B84" s="143"/>
      <c r="C84" s="143"/>
      <c r="D84" s="143"/>
      <c r="E84" s="143"/>
      <c r="F84" s="143"/>
      <c r="G84" s="143"/>
      <c r="H84" s="143"/>
      <c r="I84" s="144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4"/>
      <c r="Y84" s="144"/>
      <c r="Z84" s="143"/>
      <c r="AA84" s="143"/>
      <c r="AB84" s="143"/>
    </row>
    <row r="85" spans="1:28" ht="15.75" customHeight="1">
      <c r="A85" s="143"/>
      <c r="B85" s="143"/>
      <c r="C85" s="143"/>
      <c r="D85" s="143"/>
      <c r="E85" s="143"/>
      <c r="F85" s="143"/>
      <c r="G85" s="143"/>
      <c r="H85" s="143"/>
      <c r="I85" s="144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4"/>
      <c r="Y85" s="144"/>
      <c r="Z85" s="143"/>
      <c r="AA85" s="143"/>
      <c r="AB85" s="143"/>
    </row>
    <row r="86" spans="1:28" ht="15.75" customHeight="1">
      <c r="A86" s="143"/>
      <c r="B86" s="143"/>
      <c r="C86" s="143"/>
      <c r="D86" s="143"/>
      <c r="E86" s="143"/>
      <c r="F86" s="143"/>
      <c r="G86" s="143"/>
      <c r="H86" s="143"/>
      <c r="I86" s="144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4"/>
      <c r="Y86" s="144"/>
      <c r="Z86" s="143"/>
      <c r="AA86" s="143"/>
      <c r="AB86" s="143"/>
    </row>
    <row r="87" spans="1:28" ht="15.75" customHeight="1">
      <c r="A87" s="143"/>
      <c r="B87" s="143"/>
      <c r="C87" s="143"/>
      <c r="D87" s="143"/>
      <c r="E87" s="143"/>
      <c r="F87" s="143"/>
      <c r="G87" s="143"/>
      <c r="H87" s="143"/>
      <c r="I87" s="144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4"/>
      <c r="Y87" s="144"/>
      <c r="Z87" s="143"/>
      <c r="AA87" s="143"/>
      <c r="AB87" s="143"/>
    </row>
    <row r="88" spans="1:28" ht="15.75" customHeight="1">
      <c r="A88" s="143"/>
      <c r="B88" s="143"/>
      <c r="C88" s="143"/>
      <c r="D88" s="143"/>
      <c r="E88" s="143"/>
      <c r="F88" s="143"/>
      <c r="G88" s="143"/>
      <c r="H88" s="143"/>
      <c r="I88" s="144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4"/>
      <c r="Y88" s="144"/>
      <c r="Z88" s="143"/>
      <c r="AA88" s="143"/>
      <c r="AB88" s="143"/>
    </row>
    <row r="89" spans="1:28" ht="15.75" customHeight="1">
      <c r="A89" s="143"/>
      <c r="B89" s="143"/>
      <c r="C89" s="143"/>
      <c r="D89" s="143"/>
      <c r="E89" s="143"/>
      <c r="F89" s="143"/>
      <c r="G89" s="143"/>
      <c r="H89" s="143"/>
      <c r="I89" s="144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4"/>
      <c r="Y89" s="144"/>
      <c r="Z89" s="143"/>
      <c r="AA89" s="143"/>
      <c r="AB89" s="143"/>
    </row>
    <row r="90" spans="1:28" ht="15.75" customHeight="1">
      <c r="A90" s="143"/>
      <c r="B90" s="143"/>
      <c r="C90" s="143"/>
      <c r="D90" s="143"/>
      <c r="E90" s="143"/>
      <c r="F90" s="143"/>
      <c r="G90" s="143"/>
      <c r="H90" s="143"/>
      <c r="I90" s="144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4"/>
      <c r="Y90" s="144"/>
      <c r="Z90" s="143"/>
      <c r="AA90" s="143"/>
      <c r="AB90" s="143"/>
    </row>
    <row r="91" spans="1:28" ht="15.75" customHeight="1">
      <c r="A91" s="143"/>
      <c r="B91" s="143"/>
      <c r="C91" s="143"/>
      <c r="D91" s="143"/>
      <c r="E91" s="143"/>
      <c r="F91" s="143"/>
      <c r="G91" s="143"/>
      <c r="H91" s="143"/>
      <c r="I91" s="144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4"/>
      <c r="Y91" s="144"/>
      <c r="Z91" s="143"/>
      <c r="AA91" s="143"/>
      <c r="AB91" s="143"/>
    </row>
    <row r="92" spans="1:28" ht="15.75" customHeight="1">
      <c r="A92" s="143"/>
      <c r="B92" s="143"/>
      <c r="C92" s="143"/>
      <c r="D92" s="143"/>
      <c r="E92" s="143"/>
      <c r="F92" s="143"/>
      <c r="G92" s="143"/>
      <c r="H92" s="143"/>
      <c r="I92" s="144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4"/>
      <c r="Y92" s="144"/>
      <c r="Z92" s="143"/>
      <c r="AA92" s="143"/>
      <c r="AB92" s="143"/>
    </row>
    <row r="93" spans="1:28" ht="15.75" customHeight="1">
      <c r="A93" s="143"/>
      <c r="B93" s="143"/>
      <c r="C93" s="143"/>
      <c r="D93" s="143"/>
      <c r="E93" s="143"/>
      <c r="F93" s="143"/>
      <c r="G93" s="143"/>
      <c r="H93" s="143"/>
      <c r="I93" s="144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4"/>
      <c r="Y93" s="144"/>
      <c r="Z93" s="143"/>
      <c r="AA93" s="143"/>
      <c r="AB93" s="143"/>
    </row>
    <row r="94" spans="1:28" ht="15.75" customHeight="1">
      <c r="A94" s="143"/>
      <c r="B94" s="143"/>
      <c r="C94" s="143"/>
      <c r="D94" s="143"/>
      <c r="E94" s="143"/>
      <c r="F94" s="143"/>
      <c r="G94" s="143"/>
      <c r="H94" s="143"/>
      <c r="I94" s="144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4"/>
      <c r="Y94" s="144"/>
      <c r="Z94" s="143"/>
      <c r="AA94" s="143"/>
      <c r="AB94" s="143"/>
    </row>
    <row r="95" spans="1:28" ht="15.75" customHeight="1">
      <c r="A95" s="143"/>
      <c r="B95" s="143"/>
      <c r="C95" s="143"/>
      <c r="D95" s="143"/>
      <c r="E95" s="143"/>
      <c r="F95" s="143"/>
      <c r="G95" s="143"/>
      <c r="H95" s="143"/>
      <c r="I95" s="144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4"/>
      <c r="Y95" s="144"/>
      <c r="Z95" s="143"/>
      <c r="AA95" s="143"/>
      <c r="AB95" s="143"/>
    </row>
    <row r="96" spans="1:28" ht="15.75" customHeight="1">
      <c r="A96" s="143"/>
      <c r="B96" s="143"/>
      <c r="C96" s="143"/>
      <c r="D96" s="143"/>
      <c r="E96" s="143"/>
      <c r="F96" s="143"/>
      <c r="G96" s="143"/>
      <c r="H96" s="143"/>
      <c r="I96" s="144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4"/>
      <c r="Y96" s="144"/>
      <c r="Z96" s="143"/>
      <c r="AA96" s="143"/>
      <c r="AB96" s="143"/>
    </row>
    <row r="97" spans="1:28" ht="15.75" customHeight="1">
      <c r="A97" s="143"/>
      <c r="B97" s="143"/>
      <c r="C97" s="143"/>
      <c r="D97" s="143"/>
      <c r="E97" s="143"/>
      <c r="F97" s="143"/>
      <c r="G97" s="143"/>
      <c r="H97" s="143"/>
      <c r="I97" s="144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4"/>
      <c r="Y97" s="144"/>
      <c r="Z97" s="143"/>
      <c r="AA97" s="143"/>
      <c r="AB97" s="143"/>
    </row>
    <row r="98" spans="1:28" ht="15.75" customHeight="1">
      <c r="A98" s="143"/>
      <c r="B98" s="143"/>
      <c r="C98" s="143"/>
      <c r="D98" s="143"/>
      <c r="E98" s="143"/>
      <c r="F98" s="143"/>
      <c r="G98" s="143"/>
      <c r="H98" s="143"/>
      <c r="I98" s="144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4"/>
      <c r="Y98" s="144"/>
      <c r="Z98" s="143"/>
      <c r="AA98" s="143"/>
      <c r="AB98" s="143"/>
    </row>
    <row r="99" spans="1:28" ht="15.75" customHeight="1">
      <c r="A99" s="143"/>
      <c r="B99" s="143"/>
      <c r="C99" s="143"/>
      <c r="D99" s="143"/>
      <c r="E99" s="143"/>
      <c r="F99" s="143"/>
      <c r="G99" s="143"/>
      <c r="H99" s="143"/>
      <c r="I99" s="144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4"/>
      <c r="Y99" s="144"/>
      <c r="Z99" s="143"/>
      <c r="AA99" s="143"/>
      <c r="AB99" s="143"/>
    </row>
    <row r="100" spans="1:28" ht="15.75" customHeight="1">
      <c r="A100" s="143"/>
      <c r="B100" s="143"/>
      <c r="C100" s="143"/>
      <c r="D100" s="143"/>
      <c r="E100" s="143"/>
      <c r="F100" s="143"/>
      <c r="G100" s="143"/>
      <c r="H100" s="143"/>
      <c r="I100" s="144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4"/>
      <c r="Y100" s="144"/>
      <c r="Z100" s="143"/>
      <c r="AA100" s="143"/>
      <c r="AB100" s="143"/>
    </row>
    <row r="101" spans="1:28" ht="15.75" customHeight="1">
      <c r="A101" s="143"/>
      <c r="B101" s="143"/>
      <c r="C101" s="143"/>
      <c r="D101" s="143"/>
      <c r="E101" s="143"/>
      <c r="F101" s="143"/>
      <c r="G101" s="143"/>
      <c r="H101" s="143"/>
      <c r="I101" s="144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4"/>
      <c r="Y101" s="144"/>
      <c r="Z101" s="143"/>
      <c r="AA101" s="143"/>
      <c r="AB101" s="143"/>
    </row>
    <row r="102" spans="1:28" ht="15.75" customHeight="1">
      <c r="A102" s="143"/>
      <c r="B102" s="143"/>
      <c r="C102" s="143"/>
      <c r="D102" s="143"/>
      <c r="E102" s="143"/>
      <c r="F102" s="143"/>
      <c r="G102" s="143"/>
      <c r="H102" s="143"/>
      <c r="I102" s="144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4"/>
      <c r="Y102" s="144"/>
      <c r="Z102" s="143"/>
      <c r="AA102" s="143"/>
      <c r="AB102" s="143"/>
    </row>
    <row r="103" spans="1:28" ht="15.75" customHeight="1">
      <c r="A103" s="143"/>
      <c r="B103" s="143"/>
      <c r="C103" s="143"/>
      <c r="D103" s="143"/>
      <c r="E103" s="143"/>
      <c r="F103" s="143"/>
      <c r="G103" s="143"/>
      <c r="H103" s="143"/>
      <c r="I103" s="144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4"/>
      <c r="Y103" s="144"/>
      <c r="Z103" s="143"/>
      <c r="AA103" s="143"/>
      <c r="AB103" s="143"/>
    </row>
    <row r="104" spans="1:28" ht="15.75" customHeight="1">
      <c r="A104" s="143"/>
      <c r="B104" s="143"/>
      <c r="C104" s="143"/>
      <c r="D104" s="143"/>
      <c r="E104" s="143"/>
      <c r="F104" s="143"/>
      <c r="G104" s="143"/>
      <c r="H104" s="143"/>
      <c r="I104" s="144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4"/>
      <c r="Y104" s="144"/>
      <c r="Z104" s="143"/>
      <c r="AA104" s="143"/>
      <c r="AB104" s="143"/>
    </row>
    <row r="105" spans="1:28" ht="15.75" customHeight="1">
      <c r="A105" s="143"/>
      <c r="B105" s="143"/>
      <c r="C105" s="143"/>
      <c r="D105" s="143"/>
      <c r="E105" s="143"/>
      <c r="F105" s="143"/>
      <c r="G105" s="143"/>
      <c r="H105" s="143"/>
      <c r="I105" s="144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4"/>
      <c r="Y105" s="144"/>
      <c r="Z105" s="143"/>
      <c r="AA105" s="143"/>
      <c r="AB105" s="143"/>
    </row>
    <row r="106" spans="1:28" ht="15.75" customHeight="1">
      <c r="A106" s="143"/>
      <c r="B106" s="143"/>
      <c r="C106" s="143"/>
      <c r="D106" s="143"/>
      <c r="E106" s="143"/>
      <c r="F106" s="143"/>
      <c r="G106" s="143"/>
      <c r="H106" s="143"/>
      <c r="I106" s="144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4"/>
      <c r="Y106" s="144"/>
      <c r="Z106" s="143"/>
      <c r="AA106" s="143"/>
      <c r="AB106" s="143"/>
    </row>
    <row r="107" spans="1:28" ht="15.75" customHeight="1">
      <c r="A107" s="143"/>
      <c r="B107" s="143"/>
      <c r="C107" s="143"/>
      <c r="D107" s="143"/>
      <c r="E107" s="143"/>
      <c r="F107" s="143"/>
      <c r="G107" s="143"/>
      <c r="H107" s="143"/>
      <c r="I107" s="144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4"/>
      <c r="Y107" s="144"/>
      <c r="Z107" s="143"/>
      <c r="AA107" s="143"/>
      <c r="AB107" s="143"/>
    </row>
    <row r="108" spans="1:28" ht="15.75" customHeight="1">
      <c r="A108" s="143"/>
      <c r="B108" s="143"/>
      <c r="C108" s="143"/>
      <c r="D108" s="143"/>
      <c r="E108" s="143"/>
      <c r="F108" s="143"/>
      <c r="G108" s="143"/>
      <c r="H108" s="143"/>
      <c r="I108" s="144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4"/>
      <c r="Y108" s="144"/>
      <c r="Z108" s="143"/>
      <c r="AA108" s="143"/>
      <c r="AB108" s="143"/>
    </row>
    <row r="109" spans="1:28" ht="15.75" customHeight="1">
      <c r="A109" s="143"/>
      <c r="B109" s="143"/>
      <c r="C109" s="143"/>
      <c r="D109" s="143"/>
      <c r="E109" s="143"/>
      <c r="F109" s="143"/>
      <c r="G109" s="143"/>
      <c r="H109" s="143"/>
      <c r="I109" s="144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4"/>
      <c r="Y109" s="144"/>
      <c r="Z109" s="143"/>
      <c r="AA109" s="143"/>
      <c r="AB109" s="143"/>
    </row>
    <row r="110" spans="1:28" ht="15.75" customHeight="1">
      <c r="A110" s="143"/>
      <c r="B110" s="143"/>
      <c r="C110" s="143"/>
      <c r="D110" s="143"/>
      <c r="E110" s="143"/>
      <c r="F110" s="143"/>
      <c r="G110" s="143"/>
      <c r="H110" s="143"/>
      <c r="I110" s="144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4"/>
      <c r="Y110" s="144"/>
      <c r="Z110" s="143"/>
      <c r="AA110" s="143"/>
      <c r="AB110" s="143"/>
    </row>
    <row r="111" spans="1:28" ht="15.75" customHeight="1">
      <c r="A111" s="143"/>
      <c r="B111" s="143"/>
      <c r="C111" s="143"/>
      <c r="D111" s="143"/>
      <c r="E111" s="143"/>
      <c r="F111" s="143"/>
      <c r="G111" s="143"/>
      <c r="H111" s="143"/>
      <c r="I111" s="144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4"/>
      <c r="Y111" s="144"/>
      <c r="Z111" s="143"/>
      <c r="AA111" s="143"/>
      <c r="AB111" s="143"/>
    </row>
    <row r="112" spans="1:28" ht="15.75" customHeight="1">
      <c r="A112" s="143"/>
      <c r="B112" s="143"/>
      <c r="C112" s="143"/>
      <c r="D112" s="143"/>
      <c r="E112" s="143"/>
      <c r="F112" s="143"/>
      <c r="G112" s="143"/>
      <c r="H112" s="143"/>
      <c r="I112" s="144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4"/>
      <c r="Y112" s="144"/>
      <c r="Z112" s="143"/>
      <c r="AA112" s="143"/>
      <c r="AB112" s="143"/>
    </row>
    <row r="113" spans="1:28" ht="15.75" customHeight="1">
      <c r="A113" s="143"/>
      <c r="B113" s="143"/>
      <c r="C113" s="143"/>
      <c r="D113" s="143"/>
      <c r="E113" s="143"/>
      <c r="F113" s="143"/>
      <c r="G113" s="143"/>
      <c r="H113" s="143"/>
      <c r="I113" s="144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4"/>
      <c r="Y113" s="144"/>
      <c r="Z113" s="143"/>
      <c r="AA113" s="143"/>
      <c r="AB113" s="143"/>
    </row>
    <row r="114" spans="1:28" ht="15.75" customHeight="1">
      <c r="A114" s="143"/>
      <c r="B114" s="143"/>
      <c r="C114" s="143"/>
      <c r="D114" s="143"/>
      <c r="E114" s="143"/>
      <c r="F114" s="143"/>
      <c r="G114" s="143"/>
      <c r="H114" s="143"/>
      <c r="I114" s="144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4"/>
      <c r="Y114" s="144"/>
      <c r="Z114" s="143"/>
      <c r="AA114" s="143"/>
      <c r="AB114" s="143"/>
    </row>
    <row r="115" spans="1:28" ht="15.75" customHeight="1">
      <c r="A115" s="143"/>
      <c r="B115" s="143"/>
      <c r="C115" s="143"/>
      <c r="D115" s="143"/>
      <c r="E115" s="143"/>
      <c r="F115" s="143"/>
      <c r="G115" s="143"/>
      <c r="H115" s="143"/>
      <c r="I115" s="144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4"/>
      <c r="Y115" s="144"/>
      <c r="Z115" s="143"/>
      <c r="AA115" s="143"/>
      <c r="AB115" s="143"/>
    </row>
    <row r="116" spans="1:28" ht="15.75" customHeight="1">
      <c r="A116" s="143"/>
      <c r="B116" s="143"/>
      <c r="C116" s="143"/>
      <c r="D116" s="143"/>
      <c r="E116" s="143"/>
      <c r="F116" s="143"/>
      <c r="G116" s="143"/>
      <c r="H116" s="143"/>
      <c r="I116" s="144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4"/>
      <c r="Y116" s="144"/>
      <c r="Z116" s="143"/>
      <c r="AA116" s="143"/>
      <c r="AB116" s="143"/>
    </row>
    <row r="117" spans="1:28" ht="15.75" customHeight="1">
      <c r="A117" s="143"/>
      <c r="B117" s="143"/>
      <c r="C117" s="143"/>
      <c r="D117" s="143"/>
      <c r="E117" s="143"/>
      <c r="F117" s="143"/>
      <c r="G117" s="143"/>
      <c r="H117" s="143"/>
      <c r="I117" s="144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4"/>
      <c r="Y117" s="144"/>
      <c r="Z117" s="143"/>
      <c r="AA117" s="143"/>
      <c r="AB117" s="143"/>
    </row>
    <row r="118" spans="1:28" ht="15.75" customHeight="1">
      <c r="A118" s="143"/>
      <c r="B118" s="143"/>
      <c r="C118" s="143"/>
      <c r="D118" s="143"/>
      <c r="E118" s="143"/>
      <c r="F118" s="143"/>
      <c r="G118" s="143"/>
      <c r="H118" s="143"/>
      <c r="I118" s="144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4"/>
      <c r="Y118" s="144"/>
      <c r="Z118" s="143"/>
      <c r="AA118" s="143"/>
      <c r="AB118" s="143"/>
    </row>
    <row r="119" spans="1:28" ht="15.75" customHeight="1">
      <c r="A119" s="143"/>
      <c r="B119" s="143"/>
      <c r="C119" s="143"/>
      <c r="D119" s="143"/>
      <c r="E119" s="143"/>
      <c r="F119" s="143"/>
      <c r="G119" s="143"/>
      <c r="H119" s="143"/>
      <c r="I119" s="144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4"/>
      <c r="Y119" s="144"/>
      <c r="Z119" s="143"/>
      <c r="AA119" s="143"/>
      <c r="AB119" s="143"/>
    </row>
    <row r="120" spans="1:28" ht="15.75" customHeight="1">
      <c r="A120" s="143"/>
      <c r="B120" s="143"/>
      <c r="C120" s="143"/>
      <c r="D120" s="143"/>
      <c r="E120" s="143"/>
      <c r="F120" s="143"/>
      <c r="G120" s="143"/>
      <c r="H120" s="143"/>
      <c r="I120" s="144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4"/>
      <c r="Y120" s="144"/>
      <c r="Z120" s="143"/>
      <c r="AA120" s="143"/>
      <c r="AB120" s="143"/>
    </row>
    <row r="121" spans="1:28" ht="15.75" customHeight="1">
      <c r="A121" s="143"/>
      <c r="B121" s="143"/>
      <c r="C121" s="143"/>
      <c r="D121" s="143"/>
      <c r="E121" s="143"/>
      <c r="F121" s="143"/>
      <c r="G121" s="143"/>
      <c r="H121" s="143"/>
      <c r="I121" s="144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4"/>
      <c r="Y121" s="144"/>
      <c r="Z121" s="143"/>
      <c r="AA121" s="143"/>
      <c r="AB121" s="143"/>
    </row>
    <row r="122" spans="1:28" ht="15.75" customHeight="1">
      <c r="A122" s="143"/>
      <c r="B122" s="143"/>
      <c r="C122" s="143"/>
      <c r="D122" s="143"/>
      <c r="E122" s="143"/>
      <c r="F122" s="143"/>
      <c r="G122" s="143"/>
      <c r="H122" s="143"/>
      <c r="I122" s="144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4"/>
      <c r="Y122" s="144"/>
      <c r="Z122" s="143"/>
      <c r="AA122" s="143"/>
      <c r="AB122" s="143"/>
    </row>
    <row r="123" spans="1:28" ht="15.75" customHeight="1">
      <c r="A123" s="143"/>
      <c r="B123" s="143"/>
      <c r="C123" s="143"/>
      <c r="D123" s="143"/>
      <c r="E123" s="143"/>
      <c r="F123" s="143"/>
      <c r="G123" s="143"/>
      <c r="H123" s="143"/>
      <c r="I123" s="144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4"/>
      <c r="Y123" s="144"/>
      <c r="Z123" s="143"/>
      <c r="AA123" s="143"/>
      <c r="AB123" s="143"/>
    </row>
    <row r="124" spans="1:28" ht="15.75" customHeight="1">
      <c r="A124" s="143"/>
      <c r="B124" s="143"/>
      <c r="C124" s="143"/>
      <c r="D124" s="143"/>
      <c r="E124" s="143"/>
      <c r="F124" s="143"/>
      <c r="G124" s="143"/>
      <c r="H124" s="143"/>
      <c r="I124" s="144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4"/>
      <c r="Y124" s="144"/>
      <c r="Z124" s="143"/>
      <c r="AA124" s="143"/>
      <c r="AB124" s="143"/>
    </row>
    <row r="125" spans="1:28" ht="15.75" customHeight="1">
      <c r="A125" s="143"/>
      <c r="B125" s="143"/>
      <c r="C125" s="143"/>
      <c r="D125" s="143"/>
      <c r="E125" s="143"/>
      <c r="F125" s="143"/>
      <c r="G125" s="143"/>
      <c r="H125" s="143"/>
      <c r="I125" s="144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4"/>
      <c r="Y125" s="144"/>
      <c r="Z125" s="143"/>
      <c r="AA125" s="143"/>
      <c r="AB125" s="143"/>
    </row>
    <row r="126" spans="1:28" ht="15.75" customHeight="1">
      <c r="A126" s="143"/>
      <c r="B126" s="143"/>
      <c r="C126" s="143"/>
      <c r="D126" s="143"/>
      <c r="E126" s="143"/>
      <c r="F126" s="143"/>
      <c r="G126" s="143"/>
      <c r="H126" s="143"/>
      <c r="I126" s="144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4"/>
      <c r="Y126" s="144"/>
      <c r="Z126" s="143"/>
      <c r="AA126" s="143"/>
      <c r="AB126" s="143"/>
    </row>
    <row r="127" spans="1:28" ht="15.75" customHeight="1">
      <c r="A127" s="143"/>
      <c r="B127" s="143"/>
      <c r="C127" s="143"/>
      <c r="D127" s="143"/>
      <c r="E127" s="143"/>
      <c r="F127" s="143"/>
      <c r="G127" s="143"/>
      <c r="H127" s="143"/>
      <c r="I127" s="144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4"/>
      <c r="Y127" s="144"/>
      <c r="Z127" s="143"/>
      <c r="AA127" s="143"/>
      <c r="AB127" s="143"/>
    </row>
    <row r="128" spans="1:28" ht="15.75" customHeight="1">
      <c r="A128" s="143"/>
      <c r="B128" s="143"/>
      <c r="C128" s="143"/>
      <c r="D128" s="143"/>
      <c r="E128" s="143"/>
      <c r="F128" s="143"/>
      <c r="G128" s="143"/>
      <c r="H128" s="143"/>
      <c r="I128" s="144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4"/>
      <c r="Y128" s="144"/>
      <c r="Z128" s="143"/>
      <c r="AA128" s="143"/>
      <c r="AB128" s="143"/>
    </row>
    <row r="129" spans="1:28" ht="15.75" customHeight="1">
      <c r="A129" s="143"/>
      <c r="B129" s="143"/>
      <c r="C129" s="143"/>
      <c r="D129" s="143"/>
      <c r="E129" s="143"/>
      <c r="F129" s="143"/>
      <c r="G129" s="143"/>
      <c r="H129" s="143"/>
      <c r="I129" s="144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4"/>
      <c r="Y129" s="144"/>
      <c r="Z129" s="143"/>
      <c r="AA129" s="143"/>
      <c r="AB129" s="143"/>
    </row>
    <row r="130" spans="1:28" ht="15.75" customHeight="1">
      <c r="A130" s="143"/>
      <c r="B130" s="143"/>
      <c r="C130" s="143"/>
      <c r="D130" s="143"/>
      <c r="E130" s="143"/>
      <c r="F130" s="143"/>
      <c r="G130" s="143"/>
      <c r="H130" s="143"/>
      <c r="I130" s="144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4"/>
      <c r="Y130" s="144"/>
      <c r="Z130" s="143"/>
      <c r="AA130" s="143"/>
      <c r="AB130" s="143"/>
    </row>
    <row r="131" spans="1:28" ht="15.75" customHeight="1">
      <c r="A131" s="143"/>
      <c r="B131" s="143"/>
      <c r="C131" s="143"/>
      <c r="D131" s="143"/>
      <c r="E131" s="143"/>
      <c r="F131" s="143"/>
      <c r="G131" s="143"/>
      <c r="H131" s="143"/>
      <c r="I131" s="144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4"/>
      <c r="Y131" s="144"/>
      <c r="Z131" s="143"/>
      <c r="AA131" s="143"/>
      <c r="AB131" s="143"/>
    </row>
    <row r="132" spans="1:28" ht="15.75" customHeight="1">
      <c r="A132" s="143"/>
      <c r="B132" s="143"/>
      <c r="C132" s="143"/>
      <c r="D132" s="143"/>
      <c r="E132" s="143"/>
      <c r="F132" s="143"/>
      <c r="G132" s="143"/>
      <c r="H132" s="143"/>
      <c r="I132" s="144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4"/>
      <c r="Y132" s="144"/>
      <c r="Z132" s="143"/>
      <c r="AA132" s="143"/>
      <c r="AB132" s="143"/>
    </row>
    <row r="133" spans="1:28" ht="15.75" customHeight="1">
      <c r="A133" s="143"/>
      <c r="B133" s="143"/>
      <c r="C133" s="143"/>
      <c r="D133" s="143"/>
      <c r="E133" s="143"/>
      <c r="F133" s="143"/>
      <c r="G133" s="143"/>
      <c r="H133" s="143"/>
      <c r="I133" s="144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4"/>
      <c r="Y133" s="144"/>
      <c r="Z133" s="143"/>
      <c r="AA133" s="143"/>
      <c r="AB133" s="143"/>
    </row>
    <row r="134" spans="1:28" ht="15.75" customHeight="1">
      <c r="A134" s="143"/>
      <c r="B134" s="143"/>
      <c r="C134" s="143"/>
      <c r="D134" s="143"/>
      <c r="E134" s="143"/>
      <c r="F134" s="143"/>
      <c r="G134" s="143"/>
      <c r="H134" s="143"/>
      <c r="I134" s="144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4"/>
      <c r="Y134" s="144"/>
      <c r="Z134" s="143"/>
      <c r="AA134" s="143"/>
      <c r="AB134" s="143"/>
    </row>
    <row r="135" spans="1:28" ht="15.75" customHeight="1">
      <c r="A135" s="143"/>
      <c r="B135" s="143"/>
      <c r="C135" s="143"/>
      <c r="D135" s="143"/>
      <c r="E135" s="143"/>
      <c r="F135" s="143"/>
      <c r="G135" s="143"/>
      <c r="H135" s="143"/>
      <c r="I135" s="144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4"/>
      <c r="Y135" s="144"/>
      <c r="Z135" s="143"/>
      <c r="AA135" s="143"/>
      <c r="AB135" s="143"/>
    </row>
    <row r="136" spans="1:28" ht="15.75" customHeight="1">
      <c r="A136" s="143"/>
      <c r="B136" s="143"/>
      <c r="C136" s="143"/>
      <c r="D136" s="143"/>
      <c r="E136" s="143"/>
      <c r="F136" s="143"/>
      <c r="G136" s="143"/>
      <c r="H136" s="143"/>
      <c r="I136" s="144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4"/>
      <c r="Y136" s="144"/>
      <c r="Z136" s="143"/>
      <c r="AA136" s="143"/>
      <c r="AB136" s="143"/>
    </row>
    <row r="137" spans="1:28" ht="15.75" customHeight="1">
      <c r="A137" s="143"/>
      <c r="B137" s="143"/>
      <c r="C137" s="143"/>
      <c r="D137" s="143"/>
      <c r="E137" s="143"/>
      <c r="F137" s="143"/>
      <c r="G137" s="143"/>
      <c r="H137" s="143"/>
      <c r="I137" s="144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4"/>
      <c r="Y137" s="144"/>
      <c r="Z137" s="143"/>
      <c r="AA137" s="143"/>
      <c r="AB137" s="143"/>
    </row>
    <row r="138" spans="1:28" ht="15.75" customHeight="1">
      <c r="A138" s="143"/>
      <c r="B138" s="143"/>
      <c r="C138" s="143"/>
      <c r="D138" s="143"/>
      <c r="E138" s="143"/>
      <c r="F138" s="143"/>
      <c r="G138" s="143"/>
      <c r="H138" s="143"/>
      <c r="I138" s="144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4"/>
      <c r="Y138" s="144"/>
      <c r="Z138" s="143"/>
      <c r="AA138" s="143"/>
      <c r="AB138" s="143"/>
    </row>
    <row r="139" spans="1:28" ht="15.75" customHeight="1">
      <c r="A139" s="143"/>
      <c r="B139" s="143"/>
      <c r="C139" s="143"/>
      <c r="D139" s="143"/>
      <c r="E139" s="143"/>
      <c r="F139" s="143"/>
      <c r="G139" s="143"/>
      <c r="H139" s="143"/>
      <c r="I139" s="144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4"/>
      <c r="Y139" s="144"/>
      <c r="Z139" s="143"/>
      <c r="AA139" s="143"/>
      <c r="AB139" s="143"/>
    </row>
    <row r="140" spans="1:28" ht="15.75" customHeight="1">
      <c r="A140" s="143"/>
      <c r="B140" s="143"/>
      <c r="C140" s="143"/>
      <c r="D140" s="143"/>
      <c r="E140" s="143"/>
      <c r="F140" s="143"/>
      <c r="G140" s="143"/>
      <c r="H140" s="143"/>
      <c r="I140" s="144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4"/>
      <c r="Y140" s="144"/>
      <c r="Z140" s="143"/>
      <c r="AA140" s="143"/>
      <c r="AB140" s="143"/>
    </row>
    <row r="141" spans="1:28" ht="15.75" customHeight="1">
      <c r="A141" s="143"/>
      <c r="B141" s="143"/>
      <c r="C141" s="143"/>
      <c r="D141" s="143"/>
      <c r="E141" s="143"/>
      <c r="F141" s="143"/>
      <c r="G141" s="143"/>
      <c r="H141" s="143"/>
      <c r="I141" s="144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4"/>
      <c r="Y141" s="144"/>
      <c r="Z141" s="143"/>
      <c r="AA141" s="143"/>
      <c r="AB141" s="143"/>
    </row>
    <row r="142" spans="1:28" ht="15.75" customHeight="1">
      <c r="A142" s="143"/>
      <c r="B142" s="143"/>
      <c r="C142" s="143"/>
      <c r="D142" s="143"/>
      <c r="E142" s="143"/>
      <c r="F142" s="143"/>
      <c r="G142" s="143"/>
      <c r="H142" s="143"/>
      <c r="I142" s="144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4"/>
      <c r="Y142" s="144"/>
      <c r="Z142" s="143"/>
      <c r="AA142" s="143"/>
      <c r="AB142" s="143"/>
    </row>
    <row r="143" spans="1:28" ht="15.75" customHeight="1">
      <c r="A143" s="143"/>
      <c r="B143" s="143"/>
      <c r="C143" s="143"/>
      <c r="D143" s="143"/>
      <c r="E143" s="143"/>
      <c r="F143" s="143"/>
      <c r="G143" s="143"/>
      <c r="H143" s="143"/>
      <c r="I143" s="144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4"/>
      <c r="Y143" s="144"/>
      <c r="Z143" s="143"/>
      <c r="AA143" s="143"/>
      <c r="AB143" s="143"/>
    </row>
    <row r="144" spans="1:28" ht="15.75" customHeight="1">
      <c r="A144" s="143"/>
      <c r="B144" s="143"/>
      <c r="C144" s="143"/>
      <c r="D144" s="143"/>
      <c r="E144" s="143"/>
      <c r="F144" s="143"/>
      <c r="G144" s="143"/>
      <c r="H144" s="143"/>
      <c r="I144" s="144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4"/>
      <c r="Y144" s="144"/>
      <c r="Z144" s="143"/>
      <c r="AA144" s="143"/>
      <c r="AB144" s="143"/>
    </row>
    <row r="145" spans="1:28" ht="15.75" customHeight="1">
      <c r="A145" s="143"/>
      <c r="B145" s="143"/>
      <c r="C145" s="143"/>
      <c r="D145" s="143"/>
      <c r="E145" s="143"/>
      <c r="F145" s="143"/>
      <c r="G145" s="143"/>
      <c r="H145" s="143"/>
      <c r="I145" s="144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4"/>
      <c r="Y145" s="144"/>
      <c r="Z145" s="143"/>
      <c r="AA145" s="143"/>
      <c r="AB145" s="143"/>
    </row>
    <row r="146" spans="1:28" ht="15.75" customHeight="1">
      <c r="A146" s="143"/>
      <c r="B146" s="143"/>
      <c r="C146" s="143"/>
      <c r="D146" s="143"/>
      <c r="E146" s="143"/>
      <c r="F146" s="143"/>
      <c r="G146" s="143"/>
      <c r="H146" s="143"/>
      <c r="I146" s="144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143"/>
      <c r="W146" s="143"/>
      <c r="X146" s="144"/>
      <c r="Y146" s="144"/>
      <c r="Z146" s="143"/>
      <c r="AA146" s="143"/>
      <c r="AB146" s="143"/>
    </row>
    <row r="147" spans="1:28" ht="15.75" customHeight="1">
      <c r="A147" s="143"/>
      <c r="B147" s="143"/>
      <c r="C147" s="143"/>
      <c r="D147" s="143"/>
      <c r="E147" s="143"/>
      <c r="F147" s="143"/>
      <c r="G147" s="143"/>
      <c r="H147" s="143"/>
      <c r="I147" s="144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4"/>
      <c r="Y147" s="144"/>
      <c r="Z147" s="143"/>
      <c r="AA147" s="143"/>
      <c r="AB147" s="143"/>
    </row>
    <row r="148" spans="1:28" ht="15.75" customHeight="1">
      <c r="A148" s="143"/>
      <c r="B148" s="143"/>
      <c r="C148" s="143"/>
      <c r="D148" s="143"/>
      <c r="E148" s="143"/>
      <c r="F148" s="143"/>
      <c r="G148" s="143"/>
      <c r="H148" s="143"/>
      <c r="I148" s="144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4"/>
      <c r="Y148" s="144"/>
      <c r="Z148" s="143"/>
      <c r="AA148" s="143"/>
      <c r="AB148" s="143"/>
    </row>
    <row r="149" spans="1:28" ht="15.75" customHeight="1">
      <c r="A149" s="143"/>
      <c r="B149" s="143"/>
      <c r="C149" s="143"/>
      <c r="D149" s="143"/>
      <c r="E149" s="143"/>
      <c r="F149" s="143"/>
      <c r="G149" s="143"/>
      <c r="H149" s="143"/>
      <c r="I149" s="144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4"/>
      <c r="Y149" s="144"/>
      <c r="Z149" s="143"/>
      <c r="AA149" s="143"/>
      <c r="AB149" s="143"/>
    </row>
    <row r="150" spans="1:28" ht="15.75" customHeight="1">
      <c r="A150" s="143"/>
      <c r="B150" s="143"/>
      <c r="C150" s="143"/>
      <c r="D150" s="143"/>
      <c r="E150" s="143"/>
      <c r="F150" s="143"/>
      <c r="G150" s="143"/>
      <c r="H150" s="143"/>
      <c r="I150" s="144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4"/>
      <c r="Y150" s="144"/>
      <c r="Z150" s="143"/>
      <c r="AA150" s="143"/>
      <c r="AB150" s="143"/>
    </row>
    <row r="151" spans="1:28" ht="15.75" customHeight="1">
      <c r="A151" s="143"/>
      <c r="B151" s="143"/>
      <c r="C151" s="143"/>
      <c r="D151" s="143"/>
      <c r="E151" s="143"/>
      <c r="F151" s="143"/>
      <c r="G151" s="143"/>
      <c r="H151" s="143"/>
      <c r="I151" s="144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4"/>
      <c r="Y151" s="144"/>
      <c r="Z151" s="143"/>
      <c r="AA151" s="143"/>
      <c r="AB151" s="143"/>
    </row>
    <row r="152" spans="1:28" ht="15.75" customHeight="1">
      <c r="A152" s="143"/>
      <c r="B152" s="143"/>
      <c r="C152" s="143"/>
      <c r="D152" s="143"/>
      <c r="E152" s="143"/>
      <c r="F152" s="143"/>
      <c r="G152" s="143"/>
      <c r="H152" s="143"/>
      <c r="I152" s="144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4"/>
      <c r="Y152" s="144"/>
      <c r="Z152" s="143"/>
      <c r="AA152" s="143"/>
      <c r="AB152" s="143"/>
    </row>
    <row r="153" spans="1:28" ht="15.75" customHeight="1">
      <c r="A153" s="143"/>
      <c r="B153" s="143"/>
      <c r="C153" s="143"/>
      <c r="D153" s="143"/>
      <c r="E153" s="143"/>
      <c r="F153" s="143"/>
      <c r="G153" s="143"/>
      <c r="H153" s="143"/>
      <c r="I153" s="144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4"/>
      <c r="Y153" s="144"/>
      <c r="Z153" s="143"/>
      <c r="AA153" s="143"/>
      <c r="AB153" s="143"/>
    </row>
    <row r="154" spans="1:28" ht="15.75" customHeight="1">
      <c r="A154" s="143"/>
      <c r="B154" s="143"/>
      <c r="C154" s="143"/>
      <c r="D154" s="143"/>
      <c r="E154" s="143"/>
      <c r="F154" s="143"/>
      <c r="G154" s="143"/>
      <c r="H154" s="143"/>
      <c r="I154" s="144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4"/>
      <c r="Y154" s="144"/>
      <c r="Z154" s="143"/>
      <c r="AA154" s="143"/>
      <c r="AB154" s="143"/>
    </row>
    <row r="155" spans="1:28" ht="15.75" customHeight="1">
      <c r="A155" s="143"/>
      <c r="B155" s="143"/>
      <c r="C155" s="143"/>
      <c r="D155" s="143"/>
      <c r="E155" s="143"/>
      <c r="F155" s="143"/>
      <c r="G155" s="143"/>
      <c r="H155" s="143"/>
      <c r="I155" s="144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  <c r="U155" s="143"/>
      <c r="V155" s="143"/>
      <c r="W155" s="143"/>
      <c r="X155" s="144"/>
      <c r="Y155" s="144"/>
      <c r="Z155" s="143"/>
      <c r="AA155" s="143"/>
      <c r="AB155" s="143"/>
    </row>
    <row r="156" spans="1:28" ht="15.75" customHeight="1">
      <c r="A156" s="143"/>
      <c r="B156" s="143"/>
      <c r="C156" s="143"/>
      <c r="D156" s="143"/>
      <c r="E156" s="143"/>
      <c r="F156" s="143"/>
      <c r="G156" s="143"/>
      <c r="H156" s="143"/>
      <c r="I156" s="144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4"/>
      <c r="Y156" s="144"/>
      <c r="Z156" s="143"/>
      <c r="AA156" s="143"/>
      <c r="AB156" s="143"/>
    </row>
    <row r="157" spans="1:28" ht="15.75" customHeight="1">
      <c r="A157" s="143"/>
      <c r="B157" s="143"/>
      <c r="C157" s="143"/>
      <c r="D157" s="143"/>
      <c r="E157" s="143"/>
      <c r="F157" s="143"/>
      <c r="G157" s="143"/>
      <c r="H157" s="143"/>
      <c r="I157" s="144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4"/>
      <c r="Y157" s="144"/>
      <c r="Z157" s="143"/>
      <c r="AA157" s="143"/>
      <c r="AB157" s="143"/>
    </row>
    <row r="158" spans="1:28" ht="15.75" customHeight="1">
      <c r="A158" s="143"/>
      <c r="B158" s="143"/>
      <c r="C158" s="143"/>
      <c r="D158" s="143"/>
      <c r="E158" s="143"/>
      <c r="F158" s="143"/>
      <c r="G158" s="143"/>
      <c r="H158" s="143"/>
      <c r="I158" s="144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4"/>
      <c r="Y158" s="144"/>
      <c r="Z158" s="143"/>
      <c r="AA158" s="143"/>
      <c r="AB158" s="143"/>
    </row>
    <row r="159" spans="1:28" ht="15.75" customHeight="1">
      <c r="A159" s="143"/>
      <c r="B159" s="143"/>
      <c r="C159" s="143"/>
      <c r="D159" s="143"/>
      <c r="E159" s="143"/>
      <c r="F159" s="143"/>
      <c r="G159" s="143"/>
      <c r="H159" s="143"/>
      <c r="I159" s="144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4"/>
      <c r="Y159" s="144"/>
      <c r="Z159" s="143"/>
      <c r="AA159" s="143"/>
      <c r="AB159" s="143"/>
    </row>
    <row r="160" spans="1:28" ht="15.75" customHeight="1">
      <c r="A160" s="143"/>
      <c r="B160" s="143"/>
      <c r="C160" s="143"/>
      <c r="D160" s="143"/>
      <c r="E160" s="143"/>
      <c r="F160" s="143"/>
      <c r="G160" s="143"/>
      <c r="H160" s="143"/>
      <c r="I160" s="144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143"/>
      <c r="W160" s="143"/>
      <c r="X160" s="144"/>
      <c r="Y160" s="144"/>
      <c r="Z160" s="143"/>
      <c r="AA160" s="143"/>
      <c r="AB160" s="143"/>
    </row>
    <row r="161" spans="1:28" ht="15.75" customHeight="1">
      <c r="A161" s="143"/>
      <c r="B161" s="143"/>
      <c r="C161" s="143"/>
      <c r="D161" s="143"/>
      <c r="E161" s="143"/>
      <c r="F161" s="143"/>
      <c r="G161" s="143"/>
      <c r="H161" s="143"/>
      <c r="I161" s="144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4"/>
      <c r="Y161" s="144"/>
      <c r="Z161" s="143"/>
      <c r="AA161" s="143"/>
      <c r="AB161" s="143"/>
    </row>
    <row r="162" spans="1:28" ht="15.75" customHeight="1">
      <c r="A162" s="143"/>
      <c r="B162" s="143"/>
      <c r="C162" s="143"/>
      <c r="D162" s="143"/>
      <c r="E162" s="143"/>
      <c r="F162" s="143"/>
      <c r="G162" s="143"/>
      <c r="H162" s="143"/>
      <c r="I162" s="144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4"/>
      <c r="Y162" s="144"/>
      <c r="Z162" s="143"/>
      <c r="AA162" s="143"/>
      <c r="AB162" s="143"/>
    </row>
    <row r="163" spans="1:28" ht="15.75" customHeight="1">
      <c r="A163" s="143"/>
      <c r="B163" s="143"/>
      <c r="C163" s="143"/>
      <c r="D163" s="143"/>
      <c r="E163" s="143"/>
      <c r="F163" s="143"/>
      <c r="G163" s="143"/>
      <c r="H163" s="143"/>
      <c r="I163" s="144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4"/>
      <c r="Y163" s="144"/>
      <c r="Z163" s="143"/>
      <c r="AA163" s="143"/>
      <c r="AB163" s="143"/>
    </row>
    <row r="164" spans="1:28" ht="15.75" customHeight="1">
      <c r="A164" s="143"/>
      <c r="B164" s="143"/>
      <c r="C164" s="143"/>
      <c r="D164" s="143"/>
      <c r="E164" s="143"/>
      <c r="F164" s="143"/>
      <c r="G164" s="143"/>
      <c r="H164" s="143"/>
      <c r="I164" s="144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4"/>
      <c r="Y164" s="144"/>
      <c r="Z164" s="143"/>
      <c r="AA164" s="143"/>
      <c r="AB164" s="143"/>
    </row>
    <row r="165" spans="1:28" ht="15.75" customHeight="1">
      <c r="A165" s="143"/>
      <c r="B165" s="143"/>
      <c r="C165" s="143"/>
      <c r="D165" s="143"/>
      <c r="E165" s="143"/>
      <c r="F165" s="143"/>
      <c r="G165" s="143"/>
      <c r="H165" s="143"/>
      <c r="I165" s="144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4"/>
      <c r="Y165" s="144"/>
      <c r="Z165" s="143"/>
      <c r="AA165" s="143"/>
      <c r="AB165" s="143"/>
    </row>
    <row r="166" spans="1:28" ht="15.75" customHeight="1">
      <c r="A166" s="143"/>
      <c r="B166" s="143"/>
      <c r="C166" s="143"/>
      <c r="D166" s="143"/>
      <c r="E166" s="143"/>
      <c r="F166" s="143"/>
      <c r="G166" s="143"/>
      <c r="H166" s="143"/>
      <c r="I166" s="144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4"/>
      <c r="Y166" s="144"/>
      <c r="Z166" s="143"/>
      <c r="AA166" s="143"/>
      <c r="AB166" s="143"/>
    </row>
    <row r="167" spans="1:28" ht="15.75" customHeight="1">
      <c r="A167" s="143"/>
      <c r="B167" s="143"/>
      <c r="C167" s="143"/>
      <c r="D167" s="143"/>
      <c r="E167" s="143"/>
      <c r="F167" s="143"/>
      <c r="G167" s="143"/>
      <c r="H167" s="143"/>
      <c r="I167" s="144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3"/>
      <c r="U167" s="143"/>
      <c r="V167" s="143"/>
      <c r="W167" s="143"/>
      <c r="X167" s="144"/>
      <c r="Y167" s="144"/>
      <c r="Z167" s="143"/>
      <c r="AA167" s="143"/>
      <c r="AB167" s="143"/>
    </row>
    <row r="168" spans="1:28" ht="15.75" customHeight="1">
      <c r="A168" s="143"/>
      <c r="B168" s="143"/>
      <c r="C168" s="143"/>
      <c r="D168" s="143"/>
      <c r="E168" s="143"/>
      <c r="F168" s="143"/>
      <c r="G168" s="143"/>
      <c r="H168" s="143"/>
      <c r="I168" s="144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  <c r="V168" s="143"/>
      <c r="W168" s="143"/>
      <c r="X168" s="144"/>
      <c r="Y168" s="144"/>
      <c r="Z168" s="143"/>
      <c r="AA168" s="143"/>
      <c r="AB168" s="143"/>
    </row>
    <row r="169" spans="1:28" ht="15.75" customHeight="1">
      <c r="A169" s="143"/>
      <c r="B169" s="143"/>
      <c r="C169" s="143"/>
      <c r="D169" s="143"/>
      <c r="E169" s="143"/>
      <c r="F169" s="143"/>
      <c r="G169" s="143"/>
      <c r="H169" s="143"/>
      <c r="I169" s="144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3"/>
      <c r="U169" s="143"/>
      <c r="V169" s="143"/>
      <c r="W169" s="143"/>
      <c r="X169" s="144"/>
      <c r="Y169" s="144"/>
      <c r="Z169" s="143"/>
      <c r="AA169" s="143"/>
      <c r="AB169" s="143"/>
    </row>
    <row r="170" spans="1:28" ht="15.75" customHeight="1">
      <c r="A170" s="143"/>
      <c r="B170" s="143"/>
      <c r="C170" s="143"/>
      <c r="D170" s="143"/>
      <c r="E170" s="143"/>
      <c r="F170" s="143"/>
      <c r="G170" s="143"/>
      <c r="H170" s="143"/>
      <c r="I170" s="144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143"/>
      <c r="W170" s="143"/>
      <c r="X170" s="144"/>
      <c r="Y170" s="144"/>
      <c r="Z170" s="143"/>
      <c r="AA170" s="143"/>
      <c r="AB170" s="143"/>
    </row>
    <row r="171" spans="1:28" ht="15.75" customHeight="1">
      <c r="A171" s="143"/>
      <c r="B171" s="143"/>
      <c r="C171" s="143"/>
      <c r="D171" s="143"/>
      <c r="E171" s="143"/>
      <c r="F171" s="143"/>
      <c r="G171" s="143"/>
      <c r="H171" s="143"/>
      <c r="I171" s="144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  <c r="V171" s="143"/>
      <c r="W171" s="143"/>
      <c r="X171" s="144"/>
      <c r="Y171" s="144"/>
      <c r="Z171" s="143"/>
      <c r="AA171" s="143"/>
      <c r="AB171" s="143"/>
    </row>
    <row r="172" spans="1:28" ht="15.75" customHeight="1">
      <c r="A172" s="143"/>
      <c r="B172" s="143"/>
      <c r="C172" s="143"/>
      <c r="D172" s="143"/>
      <c r="E172" s="143"/>
      <c r="F172" s="143"/>
      <c r="G172" s="143"/>
      <c r="H172" s="143"/>
      <c r="I172" s="144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143"/>
      <c r="W172" s="143"/>
      <c r="X172" s="144"/>
      <c r="Y172" s="144"/>
      <c r="Z172" s="143"/>
      <c r="AA172" s="143"/>
      <c r="AB172" s="143"/>
    </row>
    <row r="173" spans="1:28" ht="15.75" customHeight="1">
      <c r="A173" s="143"/>
      <c r="B173" s="143"/>
      <c r="C173" s="143"/>
      <c r="D173" s="143"/>
      <c r="E173" s="143"/>
      <c r="F173" s="143"/>
      <c r="G173" s="143"/>
      <c r="H173" s="143"/>
      <c r="I173" s="144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4"/>
      <c r="Y173" s="144"/>
      <c r="Z173" s="143"/>
      <c r="AA173" s="143"/>
      <c r="AB173" s="143"/>
    </row>
    <row r="174" spans="1:28" ht="15.75" customHeight="1">
      <c r="A174" s="143"/>
      <c r="B174" s="143"/>
      <c r="C174" s="143"/>
      <c r="D174" s="143"/>
      <c r="E174" s="143"/>
      <c r="F174" s="143"/>
      <c r="G174" s="143"/>
      <c r="H174" s="143"/>
      <c r="I174" s="144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4"/>
      <c r="Y174" s="144"/>
      <c r="Z174" s="143"/>
      <c r="AA174" s="143"/>
      <c r="AB174" s="143"/>
    </row>
    <row r="175" spans="1:28" ht="15.75" customHeight="1">
      <c r="A175" s="143"/>
      <c r="B175" s="143"/>
      <c r="C175" s="143"/>
      <c r="D175" s="143"/>
      <c r="E175" s="143"/>
      <c r="F175" s="143"/>
      <c r="G175" s="143"/>
      <c r="H175" s="143"/>
      <c r="I175" s="144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4"/>
      <c r="Y175" s="144"/>
      <c r="Z175" s="143"/>
      <c r="AA175" s="143"/>
      <c r="AB175" s="143"/>
    </row>
    <row r="176" spans="1:28" ht="15.75" customHeight="1">
      <c r="A176" s="143"/>
      <c r="B176" s="143"/>
      <c r="C176" s="143"/>
      <c r="D176" s="143"/>
      <c r="E176" s="143"/>
      <c r="F176" s="143"/>
      <c r="G176" s="143"/>
      <c r="H176" s="143"/>
      <c r="I176" s="144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143"/>
      <c r="W176" s="143"/>
      <c r="X176" s="144"/>
      <c r="Y176" s="144"/>
      <c r="Z176" s="143"/>
      <c r="AA176" s="143"/>
      <c r="AB176" s="143"/>
    </row>
    <row r="177" spans="1:28" ht="15.75" customHeight="1">
      <c r="A177" s="143"/>
      <c r="B177" s="143"/>
      <c r="C177" s="143"/>
      <c r="D177" s="143"/>
      <c r="E177" s="143"/>
      <c r="F177" s="143"/>
      <c r="G177" s="143"/>
      <c r="H177" s="143"/>
      <c r="I177" s="144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  <c r="V177" s="143"/>
      <c r="W177" s="143"/>
      <c r="X177" s="144"/>
      <c r="Y177" s="144"/>
      <c r="Z177" s="143"/>
      <c r="AA177" s="143"/>
      <c r="AB177" s="143"/>
    </row>
    <row r="178" spans="1:28" ht="15.75" customHeight="1">
      <c r="A178" s="143"/>
      <c r="B178" s="143"/>
      <c r="C178" s="143"/>
      <c r="D178" s="143"/>
      <c r="E178" s="143"/>
      <c r="F178" s="143"/>
      <c r="G178" s="143"/>
      <c r="H178" s="143"/>
      <c r="I178" s="144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143"/>
      <c r="W178" s="143"/>
      <c r="X178" s="144"/>
      <c r="Y178" s="144"/>
      <c r="Z178" s="143"/>
      <c r="AA178" s="143"/>
      <c r="AB178" s="143"/>
    </row>
    <row r="179" spans="1:28" ht="15.75" customHeight="1">
      <c r="A179" s="143"/>
      <c r="B179" s="143"/>
      <c r="C179" s="143"/>
      <c r="D179" s="143"/>
      <c r="E179" s="143"/>
      <c r="F179" s="143"/>
      <c r="G179" s="143"/>
      <c r="H179" s="143"/>
      <c r="I179" s="144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143"/>
      <c r="W179" s="143"/>
      <c r="X179" s="144"/>
      <c r="Y179" s="144"/>
      <c r="Z179" s="143"/>
      <c r="AA179" s="143"/>
      <c r="AB179" s="143"/>
    </row>
    <row r="180" spans="1:28" ht="15.75" customHeight="1">
      <c r="A180" s="143"/>
      <c r="B180" s="143"/>
      <c r="C180" s="143"/>
      <c r="D180" s="143"/>
      <c r="E180" s="143"/>
      <c r="F180" s="143"/>
      <c r="G180" s="143"/>
      <c r="H180" s="143"/>
      <c r="I180" s="144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3"/>
      <c r="U180" s="143"/>
      <c r="V180" s="143"/>
      <c r="W180" s="143"/>
      <c r="X180" s="144"/>
      <c r="Y180" s="144"/>
      <c r="Z180" s="143"/>
      <c r="AA180" s="143"/>
      <c r="AB180" s="143"/>
    </row>
    <row r="181" spans="1:28" ht="15.75" customHeight="1">
      <c r="A181" s="143"/>
      <c r="B181" s="143"/>
      <c r="C181" s="143"/>
      <c r="D181" s="143"/>
      <c r="E181" s="143"/>
      <c r="F181" s="143"/>
      <c r="G181" s="143"/>
      <c r="H181" s="143"/>
      <c r="I181" s="144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143"/>
      <c r="W181" s="143"/>
      <c r="X181" s="144"/>
      <c r="Y181" s="144"/>
      <c r="Z181" s="143"/>
      <c r="AA181" s="143"/>
      <c r="AB181" s="143"/>
    </row>
    <row r="182" spans="1:28" ht="15.75" customHeight="1">
      <c r="A182" s="143"/>
      <c r="B182" s="143"/>
      <c r="C182" s="143"/>
      <c r="D182" s="143"/>
      <c r="E182" s="143"/>
      <c r="F182" s="143"/>
      <c r="G182" s="143"/>
      <c r="H182" s="143"/>
      <c r="I182" s="144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143"/>
      <c r="W182" s="143"/>
      <c r="X182" s="144"/>
      <c r="Y182" s="144"/>
      <c r="Z182" s="143"/>
      <c r="AA182" s="143"/>
      <c r="AB182" s="143"/>
    </row>
    <row r="183" spans="1:28" ht="15.75" customHeight="1">
      <c r="A183" s="143"/>
      <c r="B183" s="143"/>
      <c r="C183" s="143"/>
      <c r="D183" s="143"/>
      <c r="E183" s="143"/>
      <c r="F183" s="143"/>
      <c r="G183" s="143"/>
      <c r="H183" s="143"/>
      <c r="I183" s="144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143"/>
      <c r="W183" s="143"/>
      <c r="X183" s="144"/>
      <c r="Y183" s="144"/>
      <c r="Z183" s="143"/>
      <c r="AA183" s="143"/>
      <c r="AB183" s="143"/>
    </row>
    <row r="184" spans="1:28" ht="15.75" customHeight="1">
      <c r="A184" s="143"/>
      <c r="B184" s="143"/>
      <c r="C184" s="143"/>
      <c r="D184" s="143"/>
      <c r="E184" s="143"/>
      <c r="F184" s="143"/>
      <c r="G184" s="143"/>
      <c r="H184" s="143"/>
      <c r="I184" s="144"/>
      <c r="J184" s="143"/>
      <c r="K184" s="143"/>
      <c r="L184" s="143"/>
      <c r="M184" s="143"/>
      <c r="N184" s="143"/>
      <c r="O184" s="143"/>
      <c r="P184" s="143"/>
      <c r="Q184" s="143"/>
      <c r="R184" s="143"/>
      <c r="S184" s="143"/>
      <c r="T184" s="143"/>
      <c r="U184" s="143"/>
      <c r="V184" s="143"/>
      <c r="W184" s="143"/>
      <c r="X184" s="144"/>
      <c r="Y184" s="144"/>
      <c r="Z184" s="143"/>
      <c r="AA184" s="143"/>
      <c r="AB184" s="143"/>
    </row>
    <row r="185" spans="1:28" ht="15.75" customHeight="1">
      <c r="A185" s="143"/>
      <c r="B185" s="143"/>
      <c r="C185" s="143"/>
      <c r="D185" s="143"/>
      <c r="E185" s="143"/>
      <c r="F185" s="143"/>
      <c r="G185" s="143"/>
      <c r="H185" s="143"/>
      <c r="I185" s="144"/>
      <c r="J185" s="143"/>
      <c r="K185" s="143"/>
      <c r="L185" s="143"/>
      <c r="M185" s="143"/>
      <c r="N185" s="143"/>
      <c r="O185" s="143"/>
      <c r="P185" s="143"/>
      <c r="Q185" s="143"/>
      <c r="R185" s="143"/>
      <c r="S185" s="143"/>
      <c r="T185" s="143"/>
      <c r="U185" s="143"/>
      <c r="V185" s="143"/>
      <c r="W185" s="143"/>
      <c r="X185" s="144"/>
      <c r="Y185" s="144"/>
      <c r="Z185" s="143"/>
      <c r="AA185" s="143"/>
      <c r="AB185" s="143"/>
    </row>
    <row r="186" spans="1:28" ht="15.75" customHeight="1">
      <c r="A186" s="143"/>
      <c r="B186" s="143"/>
      <c r="C186" s="143"/>
      <c r="D186" s="143"/>
      <c r="E186" s="143"/>
      <c r="F186" s="143"/>
      <c r="G186" s="143"/>
      <c r="H186" s="143"/>
      <c r="I186" s="144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4"/>
      <c r="Y186" s="144"/>
      <c r="Z186" s="143"/>
      <c r="AA186" s="143"/>
      <c r="AB186" s="143"/>
    </row>
    <row r="187" spans="1:28" ht="15.75" customHeight="1">
      <c r="A187" s="143"/>
      <c r="B187" s="143"/>
      <c r="C187" s="143"/>
      <c r="D187" s="143"/>
      <c r="E187" s="143"/>
      <c r="F187" s="143"/>
      <c r="G187" s="143"/>
      <c r="H187" s="143"/>
      <c r="I187" s="144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3"/>
      <c r="U187" s="143"/>
      <c r="V187" s="143"/>
      <c r="W187" s="143"/>
      <c r="X187" s="144"/>
      <c r="Y187" s="144"/>
      <c r="Z187" s="143"/>
      <c r="AA187" s="143"/>
      <c r="AB187" s="143"/>
    </row>
    <row r="188" spans="1:28" ht="15.75" customHeight="1">
      <c r="A188" s="143"/>
      <c r="B188" s="143"/>
      <c r="C188" s="143"/>
      <c r="D188" s="143"/>
      <c r="E188" s="143"/>
      <c r="F188" s="143"/>
      <c r="G188" s="143"/>
      <c r="H188" s="143"/>
      <c r="I188" s="144"/>
      <c r="J188" s="143"/>
      <c r="K188" s="143"/>
      <c r="L188" s="143"/>
      <c r="M188" s="143"/>
      <c r="N188" s="143"/>
      <c r="O188" s="143"/>
      <c r="P188" s="143"/>
      <c r="Q188" s="143"/>
      <c r="R188" s="143"/>
      <c r="S188" s="143"/>
      <c r="T188" s="143"/>
      <c r="U188" s="143"/>
      <c r="V188" s="143"/>
      <c r="W188" s="143"/>
      <c r="X188" s="144"/>
      <c r="Y188" s="144"/>
      <c r="Z188" s="143"/>
      <c r="AA188" s="143"/>
      <c r="AB188" s="143"/>
    </row>
    <row r="189" spans="1:28" ht="15.75" customHeight="1">
      <c r="A189" s="143"/>
      <c r="B189" s="143"/>
      <c r="C189" s="143"/>
      <c r="D189" s="143"/>
      <c r="E189" s="143"/>
      <c r="F189" s="143"/>
      <c r="G189" s="143"/>
      <c r="H189" s="143"/>
      <c r="I189" s="144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143"/>
      <c r="W189" s="143"/>
      <c r="X189" s="144"/>
      <c r="Y189" s="144"/>
      <c r="Z189" s="143"/>
      <c r="AA189" s="143"/>
      <c r="AB189" s="143"/>
    </row>
    <row r="190" spans="1:28" ht="15.75" customHeight="1">
      <c r="A190" s="143"/>
      <c r="B190" s="143"/>
      <c r="C190" s="143"/>
      <c r="D190" s="143"/>
      <c r="E190" s="143"/>
      <c r="F190" s="143"/>
      <c r="G190" s="143"/>
      <c r="H190" s="143"/>
      <c r="I190" s="144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143"/>
      <c r="W190" s="143"/>
      <c r="X190" s="144"/>
      <c r="Y190" s="144"/>
      <c r="Z190" s="143"/>
      <c r="AA190" s="143"/>
      <c r="AB190" s="143"/>
    </row>
    <row r="191" spans="1:28" ht="15.75" customHeight="1">
      <c r="A191" s="143"/>
      <c r="B191" s="143"/>
      <c r="C191" s="143"/>
      <c r="D191" s="143"/>
      <c r="E191" s="143"/>
      <c r="F191" s="143"/>
      <c r="G191" s="143"/>
      <c r="H191" s="143"/>
      <c r="I191" s="144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  <c r="V191" s="143"/>
      <c r="W191" s="143"/>
      <c r="X191" s="144"/>
      <c r="Y191" s="144"/>
      <c r="Z191" s="143"/>
      <c r="AA191" s="143"/>
      <c r="AB191" s="143"/>
    </row>
    <row r="192" spans="1:28" ht="15.75" customHeight="1">
      <c r="A192" s="143"/>
      <c r="B192" s="143"/>
      <c r="C192" s="143"/>
      <c r="D192" s="143"/>
      <c r="E192" s="143"/>
      <c r="F192" s="143"/>
      <c r="G192" s="143"/>
      <c r="H192" s="143"/>
      <c r="I192" s="144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143"/>
      <c r="W192" s="143"/>
      <c r="X192" s="144"/>
      <c r="Y192" s="144"/>
      <c r="Z192" s="143"/>
      <c r="AA192" s="143"/>
      <c r="AB192" s="143"/>
    </row>
    <row r="193" spans="1:28" ht="15.75" customHeight="1">
      <c r="A193" s="143"/>
      <c r="B193" s="143"/>
      <c r="C193" s="143"/>
      <c r="D193" s="143"/>
      <c r="E193" s="143"/>
      <c r="F193" s="143"/>
      <c r="G193" s="143"/>
      <c r="H193" s="143"/>
      <c r="I193" s="144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143"/>
      <c r="W193" s="143"/>
      <c r="X193" s="144"/>
      <c r="Y193" s="144"/>
      <c r="Z193" s="143"/>
      <c r="AA193" s="143"/>
      <c r="AB193" s="143"/>
    </row>
    <row r="194" spans="1:28" ht="15.75" customHeight="1">
      <c r="A194" s="143"/>
      <c r="B194" s="143"/>
      <c r="C194" s="143"/>
      <c r="D194" s="143"/>
      <c r="E194" s="143"/>
      <c r="F194" s="143"/>
      <c r="G194" s="143"/>
      <c r="H194" s="143"/>
      <c r="I194" s="144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143"/>
      <c r="W194" s="143"/>
      <c r="X194" s="144"/>
      <c r="Y194" s="144"/>
      <c r="Z194" s="143"/>
      <c r="AA194" s="143"/>
      <c r="AB194" s="143"/>
    </row>
    <row r="195" spans="1:28" ht="15.75" customHeight="1">
      <c r="A195" s="143"/>
      <c r="B195" s="143"/>
      <c r="C195" s="143"/>
      <c r="D195" s="143"/>
      <c r="E195" s="143"/>
      <c r="F195" s="143"/>
      <c r="G195" s="143"/>
      <c r="H195" s="143"/>
      <c r="I195" s="144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3"/>
      <c r="U195" s="143"/>
      <c r="V195" s="143"/>
      <c r="W195" s="143"/>
      <c r="X195" s="144"/>
      <c r="Y195" s="144"/>
      <c r="Z195" s="143"/>
      <c r="AA195" s="143"/>
      <c r="AB195" s="143"/>
    </row>
    <row r="196" spans="1:28" ht="15.75" customHeight="1">
      <c r="A196" s="143"/>
      <c r="B196" s="143"/>
      <c r="C196" s="143"/>
      <c r="D196" s="143"/>
      <c r="E196" s="143"/>
      <c r="F196" s="143"/>
      <c r="G196" s="143"/>
      <c r="H196" s="143"/>
      <c r="I196" s="144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3"/>
      <c r="U196" s="143"/>
      <c r="V196" s="143"/>
      <c r="W196" s="143"/>
      <c r="X196" s="144"/>
      <c r="Y196" s="144"/>
      <c r="Z196" s="143"/>
      <c r="AA196" s="143"/>
      <c r="AB196" s="143"/>
    </row>
    <row r="197" spans="1:28" ht="15.75" customHeight="1">
      <c r="A197" s="143"/>
      <c r="B197" s="143"/>
      <c r="C197" s="143"/>
      <c r="D197" s="143"/>
      <c r="E197" s="143"/>
      <c r="F197" s="143"/>
      <c r="G197" s="143"/>
      <c r="H197" s="143"/>
      <c r="I197" s="144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143"/>
      <c r="W197" s="143"/>
      <c r="X197" s="144"/>
      <c r="Y197" s="144"/>
      <c r="Z197" s="143"/>
      <c r="AA197" s="143"/>
      <c r="AB197" s="143"/>
    </row>
    <row r="198" spans="1:28" ht="15.75" customHeight="1">
      <c r="A198" s="143"/>
      <c r="B198" s="143"/>
      <c r="C198" s="143"/>
      <c r="D198" s="143"/>
      <c r="E198" s="143"/>
      <c r="F198" s="143"/>
      <c r="G198" s="143"/>
      <c r="H198" s="143"/>
      <c r="I198" s="144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143"/>
      <c r="W198" s="143"/>
      <c r="X198" s="144"/>
      <c r="Y198" s="144"/>
      <c r="Z198" s="143"/>
      <c r="AA198" s="143"/>
      <c r="AB198" s="143"/>
    </row>
    <row r="199" spans="1:28" ht="15.75" customHeight="1">
      <c r="A199" s="143"/>
      <c r="B199" s="143"/>
      <c r="C199" s="143"/>
      <c r="D199" s="143"/>
      <c r="E199" s="143"/>
      <c r="F199" s="143"/>
      <c r="G199" s="143"/>
      <c r="H199" s="143"/>
      <c r="I199" s="144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3"/>
      <c r="U199" s="143"/>
      <c r="V199" s="143"/>
      <c r="W199" s="143"/>
      <c r="X199" s="144"/>
      <c r="Y199" s="144"/>
      <c r="Z199" s="143"/>
      <c r="AA199" s="143"/>
      <c r="AB199" s="143"/>
    </row>
    <row r="200" spans="1:28" ht="15.75" customHeight="1">
      <c r="A200" s="143"/>
      <c r="B200" s="143"/>
      <c r="C200" s="143"/>
      <c r="D200" s="143"/>
      <c r="E200" s="143"/>
      <c r="F200" s="143"/>
      <c r="G200" s="143"/>
      <c r="H200" s="143"/>
      <c r="I200" s="144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143"/>
      <c r="W200" s="143"/>
      <c r="X200" s="144"/>
      <c r="Y200" s="144"/>
      <c r="Z200" s="143"/>
      <c r="AA200" s="143"/>
      <c r="AB200" s="143"/>
    </row>
    <row r="201" spans="1:28" ht="15.75" customHeight="1">
      <c r="A201" s="143"/>
      <c r="B201" s="143"/>
      <c r="C201" s="143"/>
      <c r="D201" s="143"/>
      <c r="E201" s="143"/>
      <c r="F201" s="143"/>
      <c r="G201" s="143"/>
      <c r="H201" s="143"/>
      <c r="I201" s="144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143"/>
      <c r="W201" s="143"/>
      <c r="X201" s="144"/>
      <c r="Y201" s="144"/>
      <c r="Z201" s="143"/>
      <c r="AA201" s="143"/>
      <c r="AB201" s="143"/>
    </row>
    <row r="202" spans="1:28" ht="15.75" customHeight="1">
      <c r="A202" s="143"/>
      <c r="B202" s="143"/>
      <c r="C202" s="143"/>
      <c r="D202" s="143"/>
      <c r="E202" s="143"/>
      <c r="F202" s="143"/>
      <c r="G202" s="143"/>
      <c r="H202" s="143"/>
      <c r="I202" s="144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3"/>
      <c r="U202" s="143"/>
      <c r="V202" s="143"/>
      <c r="W202" s="143"/>
      <c r="X202" s="144"/>
      <c r="Y202" s="144"/>
      <c r="Z202" s="143"/>
      <c r="AA202" s="143"/>
      <c r="AB202" s="143"/>
    </row>
    <row r="203" spans="1:28" ht="15.75" customHeight="1">
      <c r="A203" s="143"/>
      <c r="B203" s="143"/>
      <c r="C203" s="143"/>
      <c r="D203" s="143"/>
      <c r="E203" s="143"/>
      <c r="F203" s="143"/>
      <c r="G203" s="143"/>
      <c r="H203" s="143"/>
      <c r="I203" s="144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143"/>
      <c r="W203" s="143"/>
      <c r="X203" s="144"/>
      <c r="Y203" s="144"/>
      <c r="Z203" s="143"/>
      <c r="AA203" s="143"/>
      <c r="AB203" s="143"/>
    </row>
    <row r="204" spans="1:28" ht="15.75" customHeight="1">
      <c r="A204" s="143"/>
      <c r="B204" s="143"/>
      <c r="C204" s="143"/>
      <c r="D204" s="143"/>
      <c r="E204" s="143"/>
      <c r="F204" s="143"/>
      <c r="G204" s="143"/>
      <c r="H204" s="143"/>
      <c r="I204" s="144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3"/>
      <c r="U204" s="143"/>
      <c r="V204" s="143"/>
      <c r="W204" s="143"/>
      <c r="X204" s="144"/>
      <c r="Y204" s="144"/>
      <c r="Z204" s="143"/>
      <c r="AA204" s="143"/>
      <c r="AB204" s="143"/>
    </row>
    <row r="205" spans="1:28" ht="15.75" customHeight="1">
      <c r="A205" s="143"/>
      <c r="B205" s="143"/>
      <c r="C205" s="143"/>
      <c r="D205" s="143"/>
      <c r="E205" s="143"/>
      <c r="F205" s="143"/>
      <c r="G205" s="143"/>
      <c r="H205" s="143"/>
      <c r="I205" s="144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143"/>
      <c r="W205" s="143"/>
      <c r="X205" s="144"/>
      <c r="Y205" s="144"/>
      <c r="Z205" s="143"/>
      <c r="AA205" s="143"/>
      <c r="AB205" s="143"/>
    </row>
    <row r="206" spans="1:28" ht="15.75" customHeight="1">
      <c r="A206" s="143"/>
      <c r="B206" s="143"/>
      <c r="C206" s="143"/>
      <c r="D206" s="143"/>
      <c r="E206" s="143"/>
      <c r="F206" s="143"/>
      <c r="G206" s="143"/>
      <c r="H206" s="143"/>
      <c r="I206" s="144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3"/>
      <c r="U206" s="143"/>
      <c r="V206" s="143"/>
      <c r="W206" s="143"/>
      <c r="X206" s="144"/>
      <c r="Y206" s="144"/>
      <c r="Z206" s="143"/>
      <c r="AA206" s="143"/>
      <c r="AB206" s="143"/>
    </row>
    <row r="207" spans="1:28" ht="15.75" customHeight="1">
      <c r="A207" s="143"/>
      <c r="B207" s="143"/>
      <c r="C207" s="143"/>
      <c r="D207" s="143"/>
      <c r="E207" s="143"/>
      <c r="F207" s="143"/>
      <c r="G207" s="143"/>
      <c r="H207" s="143"/>
      <c r="I207" s="144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3"/>
      <c r="U207" s="143"/>
      <c r="V207" s="143"/>
      <c r="W207" s="143"/>
      <c r="X207" s="144"/>
      <c r="Y207" s="144"/>
      <c r="Z207" s="143"/>
      <c r="AA207" s="143"/>
      <c r="AB207" s="143"/>
    </row>
    <row r="208" spans="1:28" ht="15.75" customHeight="1">
      <c r="A208" s="143"/>
      <c r="B208" s="143"/>
      <c r="C208" s="143"/>
      <c r="D208" s="143"/>
      <c r="E208" s="143"/>
      <c r="F208" s="143"/>
      <c r="G208" s="143"/>
      <c r="H208" s="143"/>
      <c r="I208" s="144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3"/>
      <c r="U208" s="143"/>
      <c r="V208" s="143"/>
      <c r="W208" s="143"/>
      <c r="X208" s="144"/>
      <c r="Y208" s="144"/>
      <c r="Z208" s="143"/>
      <c r="AA208" s="143"/>
      <c r="AB208" s="143"/>
    </row>
    <row r="209" spans="1:28" ht="15.75" customHeight="1">
      <c r="A209" s="143"/>
      <c r="B209" s="143"/>
      <c r="C209" s="143"/>
      <c r="D209" s="143"/>
      <c r="E209" s="143"/>
      <c r="F209" s="143"/>
      <c r="G209" s="143"/>
      <c r="H209" s="143"/>
      <c r="I209" s="144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3"/>
      <c r="U209" s="143"/>
      <c r="V209" s="143"/>
      <c r="W209" s="143"/>
      <c r="X209" s="144"/>
      <c r="Y209" s="144"/>
      <c r="Z209" s="143"/>
      <c r="AA209" s="143"/>
      <c r="AB209" s="143"/>
    </row>
    <row r="210" spans="1:28" ht="15.75" customHeight="1">
      <c r="A210" s="143"/>
      <c r="B210" s="143"/>
      <c r="C210" s="143"/>
      <c r="D210" s="143"/>
      <c r="E210" s="143"/>
      <c r="F210" s="143"/>
      <c r="G210" s="143"/>
      <c r="H210" s="143"/>
      <c r="I210" s="144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3"/>
      <c r="U210" s="143"/>
      <c r="V210" s="143"/>
      <c r="W210" s="143"/>
      <c r="X210" s="144"/>
      <c r="Y210" s="144"/>
      <c r="Z210" s="143"/>
      <c r="AA210" s="143"/>
      <c r="AB210" s="143"/>
    </row>
    <row r="211" spans="1:28" ht="15.75" customHeight="1">
      <c r="A211" s="143"/>
      <c r="B211" s="143"/>
      <c r="C211" s="143"/>
      <c r="D211" s="143"/>
      <c r="E211" s="143"/>
      <c r="F211" s="143"/>
      <c r="G211" s="143"/>
      <c r="H211" s="143"/>
      <c r="I211" s="144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143"/>
      <c r="W211" s="143"/>
      <c r="X211" s="144"/>
      <c r="Y211" s="144"/>
      <c r="Z211" s="143"/>
      <c r="AA211" s="143"/>
      <c r="AB211" s="143"/>
    </row>
    <row r="212" spans="1:28" ht="15.75" customHeight="1">
      <c r="A212" s="143"/>
      <c r="B212" s="143"/>
      <c r="C212" s="143"/>
      <c r="D212" s="143"/>
      <c r="E212" s="143"/>
      <c r="F212" s="143"/>
      <c r="G212" s="143"/>
      <c r="H212" s="143"/>
      <c r="I212" s="144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143"/>
      <c r="W212" s="143"/>
      <c r="X212" s="144"/>
      <c r="Y212" s="144"/>
      <c r="Z212" s="143"/>
      <c r="AA212" s="143"/>
      <c r="AB212" s="143"/>
    </row>
    <row r="213" spans="1:28" ht="15.75" customHeight="1">
      <c r="A213" s="143"/>
      <c r="B213" s="143"/>
      <c r="C213" s="143"/>
      <c r="D213" s="143"/>
      <c r="E213" s="143"/>
      <c r="F213" s="143"/>
      <c r="G213" s="143"/>
      <c r="H213" s="143"/>
      <c r="I213" s="144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143"/>
      <c r="W213" s="143"/>
      <c r="X213" s="144"/>
      <c r="Y213" s="144"/>
      <c r="Z213" s="143"/>
      <c r="AA213" s="143"/>
      <c r="AB213" s="143"/>
    </row>
    <row r="214" spans="1:28" ht="15.75" customHeight="1">
      <c r="A214" s="143"/>
      <c r="B214" s="143"/>
      <c r="C214" s="143"/>
      <c r="D214" s="143"/>
      <c r="E214" s="143"/>
      <c r="F214" s="143"/>
      <c r="G214" s="143"/>
      <c r="H214" s="143"/>
      <c r="I214" s="144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143"/>
      <c r="W214" s="143"/>
      <c r="X214" s="144"/>
      <c r="Y214" s="144"/>
      <c r="Z214" s="143"/>
      <c r="AA214" s="143"/>
      <c r="AB214" s="143"/>
    </row>
    <row r="215" spans="1:28" ht="15.75" customHeight="1">
      <c r="A215" s="143"/>
      <c r="B215" s="143"/>
      <c r="C215" s="143"/>
      <c r="D215" s="143"/>
      <c r="E215" s="143"/>
      <c r="F215" s="143"/>
      <c r="G215" s="143"/>
      <c r="H215" s="143"/>
      <c r="I215" s="144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143"/>
      <c r="W215" s="143"/>
      <c r="X215" s="144"/>
      <c r="Y215" s="144"/>
      <c r="Z215" s="143"/>
      <c r="AA215" s="143"/>
      <c r="AB215" s="143"/>
    </row>
    <row r="216" spans="1:28" ht="15.75" customHeight="1">
      <c r="A216" s="143"/>
      <c r="B216" s="143"/>
      <c r="C216" s="143"/>
      <c r="D216" s="143"/>
      <c r="E216" s="143"/>
      <c r="F216" s="143"/>
      <c r="G216" s="143"/>
      <c r="H216" s="143"/>
      <c r="I216" s="144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3"/>
      <c r="U216" s="143"/>
      <c r="V216" s="143"/>
      <c r="W216" s="143"/>
      <c r="X216" s="144"/>
      <c r="Y216" s="144"/>
      <c r="Z216" s="143"/>
      <c r="AA216" s="143"/>
      <c r="AB216" s="143"/>
    </row>
    <row r="217" spans="1:28" ht="15.75" customHeight="1">
      <c r="A217" s="143"/>
      <c r="B217" s="143"/>
      <c r="C217" s="143"/>
      <c r="D217" s="143"/>
      <c r="E217" s="143"/>
      <c r="F217" s="143"/>
      <c r="G217" s="143"/>
      <c r="H217" s="143"/>
      <c r="I217" s="144"/>
      <c r="J217" s="143"/>
      <c r="K217" s="143"/>
      <c r="L217" s="143"/>
      <c r="M217" s="143"/>
      <c r="N217" s="143"/>
      <c r="O217" s="143"/>
      <c r="P217" s="143"/>
      <c r="Q217" s="143"/>
      <c r="R217" s="143"/>
      <c r="S217" s="143"/>
      <c r="T217" s="143"/>
      <c r="U217" s="143"/>
      <c r="V217" s="143"/>
      <c r="W217" s="143"/>
      <c r="X217" s="144"/>
      <c r="Y217" s="144"/>
      <c r="Z217" s="143"/>
      <c r="AA217" s="143"/>
      <c r="AB217" s="143"/>
    </row>
    <row r="218" spans="1:28" ht="15.75" customHeight="1">
      <c r="A218" s="143"/>
      <c r="B218" s="143"/>
      <c r="C218" s="143"/>
      <c r="D218" s="143"/>
      <c r="E218" s="143"/>
      <c r="F218" s="143"/>
      <c r="G218" s="143"/>
      <c r="H218" s="143"/>
      <c r="I218" s="144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43"/>
      <c r="U218" s="143"/>
      <c r="V218" s="143"/>
      <c r="W218" s="143"/>
      <c r="X218" s="144"/>
      <c r="Y218" s="144"/>
      <c r="Z218" s="143"/>
      <c r="AA218" s="143"/>
      <c r="AB218" s="143"/>
    </row>
    <row r="219" spans="1:28" ht="15.75" customHeight="1">
      <c r="A219" s="143"/>
      <c r="B219" s="143"/>
      <c r="C219" s="143"/>
      <c r="D219" s="143"/>
      <c r="E219" s="143"/>
      <c r="F219" s="143"/>
      <c r="G219" s="143"/>
      <c r="H219" s="143"/>
      <c r="I219" s="144"/>
      <c r="J219" s="143"/>
      <c r="K219" s="143"/>
      <c r="L219" s="143"/>
      <c r="M219" s="143"/>
      <c r="N219" s="143"/>
      <c r="O219" s="143"/>
      <c r="P219" s="143"/>
      <c r="Q219" s="143"/>
      <c r="R219" s="143"/>
      <c r="S219" s="143"/>
      <c r="T219" s="143"/>
      <c r="U219" s="143"/>
      <c r="V219" s="143"/>
      <c r="W219" s="143"/>
      <c r="X219" s="144"/>
      <c r="Y219" s="144"/>
      <c r="Z219" s="143"/>
      <c r="AA219" s="143"/>
      <c r="AB219" s="143"/>
    </row>
    <row r="220" spans="1:28" ht="15.75" customHeight="1">
      <c r="A220" s="143"/>
      <c r="B220" s="143"/>
      <c r="C220" s="143"/>
      <c r="D220" s="143"/>
      <c r="E220" s="143"/>
      <c r="F220" s="143"/>
      <c r="G220" s="143"/>
      <c r="H220" s="143"/>
      <c r="I220" s="144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143"/>
      <c r="W220" s="143"/>
      <c r="X220" s="144"/>
      <c r="Y220" s="144"/>
      <c r="Z220" s="143"/>
      <c r="AA220" s="143"/>
      <c r="AB220" s="143"/>
    </row>
    <row r="221" spans="1:28" ht="15.75" customHeight="1">
      <c r="A221" s="143"/>
      <c r="B221" s="143"/>
      <c r="C221" s="143"/>
      <c r="D221" s="143"/>
      <c r="E221" s="143"/>
      <c r="F221" s="143"/>
      <c r="G221" s="143"/>
      <c r="H221" s="143"/>
      <c r="I221" s="144"/>
      <c r="J221" s="143"/>
      <c r="K221" s="143"/>
      <c r="L221" s="143"/>
      <c r="M221" s="143"/>
      <c r="N221" s="143"/>
      <c r="O221" s="143"/>
      <c r="P221" s="143"/>
      <c r="Q221" s="143"/>
      <c r="R221" s="143"/>
      <c r="S221" s="143"/>
      <c r="T221" s="143"/>
      <c r="U221" s="143"/>
      <c r="V221" s="143"/>
      <c r="W221" s="143"/>
      <c r="X221" s="144"/>
      <c r="Y221" s="144"/>
      <c r="Z221" s="143"/>
      <c r="AA221" s="143"/>
      <c r="AB221" s="143"/>
    </row>
    <row r="222" spans="1:28" ht="15.75" customHeight="1">
      <c r="A222" s="143"/>
      <c r="B222" s="143"/>
      <c r="C222" s="143"/>
      <c r="D222" s="143"/>
      <c r="E222" s="143"/>
      <c r="F222" s="143"/>
      <c r="G222" s="143"/>
      <c r="H222" s="143"/>
      <c r="I222" s="144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3"/>
      <c r="U222" s="143"/>
      <c r="V222" s="143"/>
      <c r="W222" s="143"/>
      <c r="X222" s="144"/>
      <c r="Y222" s="144"/>
      <c r="Z222" s="143"/>
      <c r="AA222" s="143"/>
      <c r="AB222" s="143"/>
    </row>
    <row r="223" spans="1:28" ht="15.75" customHeight="1">
      <c r="A223" s="143"/>
      <c r="B223" s="143"/>
      <c r="C223" s="143"/>
      <c r="D223" s="143"/>
      <c r="E223" s="143"/>
      <c r="F223" s="143"/>
      <c r="G223" s="143"/>
      <c r="H223" s="143"/>
      <c r="I223" s="144"/>
      <c r="J223" s="143"/>
      <c r="K223" s="143"/>
      <c r="L223" s="143"/>
      <c r="M223" s="143"/>
      <c r="N223" s="143"/>
      <c r="O223" s="143"/>
      <c r="P223" s="143"/>
      <c r="Q223" s="143"/>
      <c r="R223" s="143"/>
      <c r="S223" s="143"/>
      <c r="T223" s="143"/>
      <c r="U223" s="143"/>
      <c r="V223" s="143"/>
      <c r="W223" s="143"/>
      <c r="X223" s="144"/>
      <c r="Y223" s="144"/>
      <c r="Z223" s="143"/>
      <c r="AA223" s="143"/>
      <c r="AB223" s="143"/>
    </row>
    <row r="224" spans="1:28" ht="15.75" customHeight="1">
      <c r="A224" s="143"/>
      <c r="B224" s="143"/>
      <c r="C224" s="143"/>
      <c r="D224" s="143"/>
      <c r="E224" s="143"/>
      <c r="F224" s="143"/>
      <c r="G224" s="143"/>
      <c r="H224" s="143"/>
      <c r="I224" s="144"/>
      <c r="J224" s="143"/>
      <c r="K224" s="143"/>
      <c r="L224" s="143"/>
      <c r="M224" s="143"/>
      <c r="N224" s="143"/>
      <c r="O224" s="143"/>
      <c r="P224" s="143"/>
      <c r="Q224" s="143"/>
      <c r="R224" s="143"/>
      <c r="S224" s="143"/>
      <c r="T224" s="143"/>
      <c r="U224" s="143"/>
      <c r="V224" s="143"/>
      <c r="W224" s="143"/>
      <c r="X224" s="144"/>
      <c r="Y224" s="144"/>
      <c r="Z224" s="143"/>
      <c r="AA224" s="143"/>
      <c r="AB224" s="143"/>
    </row>
    <row r="225" spans="1:28" ht="15.75" customHeight="1">
      <c r="A225" s="143"/>
      <c r="B225" s="143"/>
      <c r="C225" s="143"/>
      <c r="D225" s="143"/>
      <c r="E225" s="143"/>
      <c r="F225" s="143"/>
      <c r="G225" s="143"/>
      <c r="H225" s="143"/>
      <c r="I225" s="144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  <c r="T225" s="143"/>
      <c r="U225" s="143"/>
      <c r="V225" s="143"/>
      <c r="W225" s="143"/>
      <c r="X225" s="144"/>
      <c r="Y225" s="144"/>
      <c r="Z225" s="143"/>
      <c r="AA225" s="143"/>
      <c r="AB225" s="143"/>
    </row>
    <row r="226" spans="1:28" ht="15.75" customHeight="1">
      <c r="A226" s="143"/>
      <c r="B226" s="143"/>
      <c r="C226" s="143"/>
      <c r="D226" s="143"/>
      <c r="E226" s="143"/>
      <c r="F226" s="143"/>
      <c r="G226" s="143"/>
      <c r="H226" s="143"/>
      <c r="I226" s="144"/>
      <c r="J226" s="143"/>
      <c r="K226" s="143"/>
      <c r="L226" s="143"/>
      <c r="M226" s="143"/>
      <c r="N226" s="143"/>
      <c r="O226" s="143"/>
      <c r="P226" s="143"/>
      <c r="Q226" s="143"/>
      <c r="R226" s="143"/>
      <c r="S226" s="143"/>
      <c r="T226" s="143"/>
      <c r="U226" s="143"/>
      <c r="V226" s="143"/>
      <c r="W226" s="143"/>
      <c r="X226" s="144"/>
      <c r="Y226" s="144"/>
      <c r="Z226" s="143"/>
      <c r="AA226" s="143"/>
      <c r="AB226" s="143"/>
    </row>
    <row r="227" spans="1:28" ht="15.75" customHeight="1">
      <c r="A227" s="143"/>
      <c r="B227" s="143"/>
      <c r="C227" s="143"/>
      <c r="D227" s="143"/>
      <c r="E227" s="143"/>
      <c r="F227" s="143"/>
      <c r="G227" s="143"/>
      <c r="H227" s="143"/>
      <c r="I227" s="144"/>
      <c r="J227" s="143"/>
      <c r="K227" s="143"/>
      <c r="L227" s="143"/>
      <c r="M227" s="143"/>
      <c r="N227" s="143"/>
      <c r="O227" s="143"/>
      <c r="P227" s="143"/>
      <c r="Q227" s="143"/>
      <c r="R227" s="143"/>
      <c r="S227" s="143"/>
      <c r="T227" s="143"/>
      <c r="U227" s="143"/>
      <c r="V227" s="143"/>
      <c r="W227" s="143"/>
      <c r="X227" s="144"/>
      <c r="Y227" s="144"/>
      <c r="Z227" s="143"/>
      <c r="AA227" s="143"/>
      <c r="AB227" s="143"/>
    </row>
    <row r="228" spans="1:28" ht="15.75" customHeight="1">
      <c r="A228" s="143"/>
      <c r="B228" s="143"/>
      <c r="C228" s="143"/>
      <c r="D228" s="143"/>
      <c r="E228" s="143"/>
      <c r="F228" s="143"/>
      <c r="G228" s="143"/>
      <c r="H228" s="143"/>
      <c r="I228" s="144"/>
      <c r="J228" s="143"/>
      <c r="K228" s="143"/>
      <c r="L228" s="143"/>
      <c r="M228" s="143"/>
      <c r="N228" s="143"/>
      <c r="O228" s="143"/>
      <c r="P228" s="143"/>
      <c r="Q228" s="143"/>
      <c r="R228" s="143"/>
      <c r="S228" s="143"/>
      <c r="T228" s="143"/>
      <c r="U228" s="143"/>
      <c r="V228" s="143"/>
      <c r="W228" s="143"/>
      <c r="X228" s="144"/>
      <c r="Y228" s="144"/>
      <c r="Z228" s="143"/>
      <c r="AA228" s="143"/>
      <c r="AB228" s="143"/>
    </row>
    <row r="229" spans="1:28" ht="15.75" customHeight="1">
      <c r="A229" s="143"/>
      <c r="B229" s="143"/>
      <c r="C229" s="143"/>
      <c r="D229" s="143"/>
      <c r="E229" s="143"/>
      <c r="F229" s="143"/>
      <c r="G229" s="143"/>
      <c r="H229" s="143"/>
      <c r="I229" s="144"/>
      <c r="J229" s="143"/>
      <c r="K229" s="143"/>
      <c r="L229" s="143"/>
      <c r="M229" s="143"/>
      <c r="N229" s="143"/>
      <c r="O229" s="143"/>
      <c r="P229" s="143"/>
      <c r="Q229" s="143"/>
      <c r="R229" s="143"/>
      <c r="S229" s="143"/>
      <c r="T229" s="143"/>
      <c r="U229" s="143"/>
      <c r="V229" s="143"/>
      <c r="W229" s="143"/>
      <c r="X229" s="144"/>
      <c r="Y229" s="144"/>
      <c r="Z229" s="143"/>
      <c r="AA229" s="143"/>
      <c r="AB229" s="143"/>
    </row>
    <row r="230" spans="1:28" ht="15.75" customHeight="1">
      <c r="A230" s="143"/>
      <c r="B230" s="143"/>
      <c r="C230" s="143"/>
      <c r="D230" s="143"/>
      <c r="E230" s="143"/>
      <c r="F230" s="143"/>
      <c r="G230" s="143"/>
      <c r="H230" s="143"/>
      <c r="I230" s="144"/>
      <c r="J230" s="143"/>
      <c r="K230" s="143"/>
      <c r="L230" s="143"/>
      <c r="M230" s="143"/>
      <c r="N230" s="143"/>
      <c r="O230" s="143"/>
      <c r="P230" s="143"/>
      <c r="Q230" s="143"/>
      <c r="R230" s="143"/>
      <c r="S230" s="143"/>
      <c r="T230" s="143"/>
      <c r="U230" s="143"/>
      <c r="V230" s="143"/>
      <c r="W230" s="143"/>
      <c r="X230" s="144"/>
      <c r="Y230" s="144"/>
      <c r="Z230" s="143"/>
      <c r="AA230" s="143"/>
      <c r="AB230" s="143"/>
    </row>
    <row r="231" spans="1:28" ht="15.75" customHeight="1">
      <c r="A231" s="143"/>
      <c r="B231" s="143"/>
      <c r="C231" s="143"/>
      <c r="D231" s="143"/>
      <c r="E231" s="143"/>
      <c r="F231" s="143"/>
      <c r="G231" s="143"/>
      <c r="H231" s="143"/>
      <c r="I231" s="144"/>
      <c r="J231" s="143"/>
      <c r="K231" s="143"/>
      <c r="L231" s="143"/>
      <c r="M231" s="143"/>
      <c r="N231" s="143"/>
      <c r="O231" s="143"/>
      <c r="P231" s="143"/>
      <c r="Q231" s="143"/>
      <c r="R231" s="143"/>
      <c r="S231" s="143"/>
      <c r="T231" s="143"/>
      <c r="U231" s="143"/>
      <c r="V231" s="143"/>
      <c r="W231" s="143"/>
      <c r="X231" s="144"/>
      <c r="Y231" s="144"/>
      <c r="Z231" s="143"/>
      <c r="AA231" s="143"/>
      <c r="AB231" s="143"/>
    </row>
    <row r="232" spans="1:28" ht="15.75" customHeight="1"/>
    <row r="233" spans="1:28" ht="15.75" customHeight="1"/>
    <row r="234" spans="1:28" ht="15.75" customHeight="1"/>
    <row r="235" spans="1:28" ht="15.75" customHeight="1"/>
    <row r="236" spans="1:28" ht="15.75" customHeight="1"/>
    <row r="237" spans="1:28" ht="15.75" customHeight="1"/>
    <row r="238" spans="1:28" ht="15.75" customHeight="1"/>
    <row r="239" spans="1:28" ht="15.75" customHeight="1"/>
    <row r="240" spans="1:28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B27:D27"/>
    <mergeCell ref="AA31:AB31"/>
    <mergeCell ref="J2:N3"/>
    <mergeCell ref="B4:D4"/>
    <mergeCell ref="F4:Q4"/>
    <mergeCell ref="S4:U4"/>
    <mergeCell ref="W4:AB4"/>
    <mergeCell ref="B12:D12"/>
    <mergeCell ref="AA16:AB16"/>
    <mergeCell ref="B19:D19"/>
    <mergeCell ref="F19:Q19"/>
    <mergeCell ref="S19:U19"/>
    <mergeCell ref="W19:AB19"/>
    <mergeCell ref="B20:D20"/>
  </mergeCells>
  <conditionalFormatting sqref="C8">
    <cfRule type="cellIs" dxfId="3" priority="1" operator="greaterThan">
      <formula>$C$7</formula>
    </cfRule>
  </conditionalFormatting>
  <conditionalFormatting sqref="C8">
    <cfRule type="cellIs" dxfId="2" priority="2" operator="greaterThan">
      <formula>$C$7</formula>
    </cfRule>
  </conditionalFormatting>
  <conditionalFormatting sqref="I6:I15">
    <cfRule type="cellIs" dxfId="1" priority="3" operator="greaterThan">
      <formula>$C$8</formula>
    </cfRule>
  </conditionalFormatting>
  <conditionalFormatting sqref="I21:I30">
    <cfRule type="cellIs" dxfId="0" priority="4" operator="greaterThan">
      <formula>$C$8</formula>
    </cfRule>
  </conditionalFormatting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1º Perfil de consumo</vt:lpstr>
      <vt:lpstr>2º Calculadora de Banda (beta)</vt:lpstr>
      <vt:lpstr>3º Custos interno</vt:lpstr>
      <vt:lpstr>3.1º Custo Plano</vt:lpstr>
      <vt:lpstr>4º COMPOSIÇÃO DE PLANOS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marmentini</dc:creator>
  <cp:lastModifiedBy>matheus marmentini</cp:lastModifiedBy>
  <dcterms:created xsi:type="dcterms:W3CDTF">2020-10-19T20:21:59Z</dcterms:created>
  <dcterms:modified xsi:type="dcterms:W3CDTF">2021-02-10T00:32:42Z</dcterms:modified>
</cp:coreProperties>
</file>