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c1f235b14180875/Fiberschool/Apresentações e Treinamentos/Curso Online - Projetos FTTH 3.0/Curso 03 - Metodo 3Ps de desenvolver Projetos FTTH/Projeto Desenvolvido em Aula/"/>
    </mc:Choice>
  </mc:AlternateContent>
  <xr:revisionPtr revIDLastSave="132" documentId="13_ncr:1_{7BEE19FB-B121-4483-B2D8-7596990EFF6A}" xr6:coauthVersionLast="47" xr6:coauthVersionMax="47" xr10:uidLastSave="{0C46CE52-6D9F-434C-BED0-5DDABE9F3745}"/>
  <bookViews>
    <workbookView xWindow="-120" yWindow="-120" windowWidth="29040" windowHeight="15990" firstSheet="3" activeTab="3" xr2:uid="{00000000-000D-0000-FFFF-FFFF00000000}"/>
  </bookViews>
  <sheets>
    <sheet name="FASE 01" sheetId="32" state="hidden" r:id="rId1"/>
    <sheet name="FASE 02" sheetId="43" state="hidden" r:id="rId2"/>
    <sheet name="FASE 03" sheetId="33" state="hidden" r:id="rId3"/>
    <sheet name="PROJETO" sheetId="2" r:id="rId4"/>
    <sheet name="BACKBONE" sheetId="4" r:id="rId5"/>
    <sheet name="CAIXA HUB" sheetId="12" r:id="rId6"/>
    <sheet name="DERIVAÇÃO" sheetId="5" r:id="rId7"/>
    <sheet name="CAIXA NAP" sheetId="13" r:id="rId8"/>
    <sheet name="ACESSO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0" l="1"/>
  <c r="E10" i="12"/>
  <c r="E11" i="12"/>
  <c r="C37" i="2"/>
  <c r="C40" i="2" l="1"/>
  <c r="C42" i="2" s="1"/>
  <c r="D44" i="4"/>
  <c r="D26" i="5"/>
  <c r="E31" i="4"/>
  <c r="E28" i="4"/>
  <c r="E29" i="4"/>
  <c r="E30" i="4"/>
  <c r="E12" i="12"/>
  <c r="G12" i="12" s="1"/>
  <c r="C27" i="2"/>
  <c r="B12" i="5" s="1"/>
  <c r="E12" i="5" s="1"/>
  <c r="G12" i="5" s="1"/>
  <c r="C17" i="2"/>
  <c r="B16" i="4" s="1"/>
  <c r="E16" i="4" s="1"/>
  <c r="B20" i="4"/>
  <c r="E20" i="4" s="1"/>
  <c r="B19" i="4"/>
  <c r="E19" i="4" s="1"/>
  <c r="G19" i="4" s="1"/>
  <c r="G25" i="4" s="1"/>
  <c r="B21" i="4"/>
  <c r="E21" i="4" s="1"/>
  <c r="B9" i="12"/>
  <c r="E7" i="12"/>
  <c r="B23" i="4"/>
  <c r="E23" i="4" s="1"/>
  <c r="E22" i="4"/>
  <c r="G22" i="4" s="1"/>
  <c r="B8" i="12"/>
  <c r="B8" i="5"/>
  <c r="E8" i="5" s="1"/>
  <c r="G8" i="5" s="1"/>
  <c r="B9" i="5"/>
  <c r="E9" i="5" s="1"/>
  <c r="G9" i="5" s="1"/>
  <c r="B7" i="13"/>
  <c r="E7" i="13" s="1"/>
  <c r="G7" i="13" s="1"/>
  <c r="E9" i="13"/>
  <c r="G9" i="13" s="1"/>
  <c r="B8" i="13"/>
  <c r="E8" i="13" s="1"/>
  <c r="C25" i="2"/>
  <c r="B10" i="5" s="1"/>
  <c r="E10" i="5" s="1"/>
  <c r="G10" i="5" s="1"/>
  <c r="C26" i="2"/>
  <c r="B11" i="5" s="1"/>
  <c r="E11" i="5" s="1"/>
  <c r="G11" i="5" s="1"/>
  <c r="C22" i="2"/>
  <c r="C14" i="2"/>
  <c r="B13" i="4" s="1"/>
  <c r="E13" i="4" s="1"/>
  <c r="C15" i="2"/>
  <c r="B14" i="4" s="1"/>
  <c r="E14" i="4" s="1"/>
  <c r="C9" i="2"/>
  <c r="B8" i="4" s="1"/>
  <c r="E8" i="4" s="1"/>
  <c r="C16" i="2"/>
  <c r="B15" i="4" s="1"/>
  <c r="E15" i="4" s="1"/>
  <c r="C6" i="2"/>
  <c r="B10" i="4"/>
  <c r="E10" i="4" s="1"/>
  <c r="C13" i="2"/>
  <c r="B12" i="4" s="1"/>
  <c r="E12" i="4" s="1"/>
  <c r="C12" i="2"/>
  <c r="B11" i="4" s="1"/>
  <c r="E11" i="4" s="1"/>
  <c r="C7" i="2"/>
  <c r="B6" i="4" s="1"/>
  <c r="E6" i="4" s="1"/>
  <c r="G6" i="4" s="1"/>
  <c r="C8" i="2"/>
  <c r="B7" i="4" s="1"/>
  <c r="E7" i="4" s="1"/>
  <c r="B9" i="4"/>
  <c r="E9" i="4" s="1"/>
  <c r="L27" i="2"/>
  <c r="C17" i="33"/>
  <c r="C26" i="33" s="1"/>
  <c r="C17" i="43"/>
  <c r="C26" i="43" s="1"/>
  <c r="C10" i="32"/>
  <c r="C17" i="32"/>
  <c r="C26" i="32"/>
  <c r="C16" i="32"/>
  <c r="C20" i="32" s="1"/>
  <c r="E27" i="4"/>
  <c r="E8" i="10"/>
  <c r="G8" i="10"/>
  <c r="G48" i="4"/>
  <c r="G50" i="4"/>
  <c r="F17" i="10"/>
  <c r="G14" i="10"/>
  <c r="F11" i="13"/>
  <c r="G23" i="5"/>
  <c r="F17" i="4"/>
  <c r="G40" i="4"/>
  <c r="F13" i="12"/>
  <c r="F27" i="4"/>
  <c r="D30" i="10"/>
  <c r="B16" i="10" s="1"/>
  <c r="D25" i="5"/>
  <c r="D43" i="4"/>
  <c r="E11" i="10"/>
  <c r="B15" i="12"/>
  <c r="B16" i="12" s="1"/>
  <c r="E16" i="12" s="1"/>
  <c r="D26" i="13"/>
  <c r="D35" i="5"/>
  <c r="D27" i="12"/>
  <c r="D26" i="12"/>
  <c r="B17" i="12" s="1"/>
  <c r="E17" i="12" s="1"/>
  <c r="F17" i="12" s="1"/>
  <c r="D29" i="10"/>
  <c r="D27" i="13"/>
  <c r="B15" i="13" s="1"/>
  <c r="E15" i="13" s="1"/>
  <c r="D34" i="5"/>
  <c r="E21" i="12"/>
  <c r="L5" i="2" s="1"/>
  <c r="E20" i="13"/>
  <c r="F14" i="10"/>
  <c r="F22" i="10" s="1"/>
  <c r="G16" i="10"/>
  <c r="G17" i="10"/>
  <c r="E17" i="10"/>
  <c r="L19" i="2" s="1"/>
  <c r="G8" i="12" l="1"/>
  <c r="E8" i="12"/>
  <c r="E9" i="12"/>
  <c r="G9" i="12" s="1"/>
  <c r="L26" i="2"/>
  <c r="B7" i="5"/>
  <c r="E7" i="5" s="1"/>
  <c r="G7" i="5" s="1"/>
  <c r="C20" i="2"/>
  <c r="B5" i="4"/>
  <c r="E5" i="4" s="1"/>
  <c r="E17" i="4" s="1"/>
  <c r="I3" i="2" s="1"/>
  <c r="C4" i="2"/>
  <c r="B14" i="13"/>
  <c r="E14" i="13" s="1"/>
  <c r="F14" i="13" s="1"/>
  <c r="F21" i="13" s="1"/>
  <c r="E16" i="13"/>
  <c r="G11" i="13"/>
  <c r="G21" i="13" s="1"/>
  <c r="B13" i="13"/>
  <c r="E13" i="13" s="1"/>
  <c r="E11" i="13"/>
  <c r="L10" i="2" s="1"/>
  <c r="E15" i="12"/>
  <c r="F15" i="12" s="1"/>
  <c r="F18" i="12" s="1"/>
  <c r="F22" i="12" s="1"/>
  <c r="E13" i="12"/>
  <c r="L3" i="2" s="1"/>
  <c r="G7" i="12"/>
  <c r="L12" i="2"/>
  <c r="E25" i="4"/>
  <c r="I6" i="2" s="1"/>
  <c r="I20" i="2" s="1"/>
  <c r="L28" i="2"/>
  <c r="G13" i="12" l="1"/>
  <c r="G22" i="12" s="1"/>
  <c r="E13" i="5"/>
  <c r="I10" i="2" s="1"/>
  <c r="I17" i="2" s="1"/>
  <c r="G5" i="4"/>
  <c r="G17" i="4" s="1"/>
  <c r="G46" i="4" s="1"/>
  <c r="H43" i="2"/>
  <c r="C28" i="2"/>
  <c r="D33" i="5" s="1"/>
  <c r="B22" i="5" s="1"/>
  <c r="E22" i="5" s="1"/>
  <c r="B25" i="5"/>
  <c r="C18" i="2"/>
  <c r="H39" i="2"/>
  <c r="G47" i="4" s="1"/>
  <c r="B43" i="4" s="1"/>
  <c r="E18" i="12"/>
  <c r="L4" i="2" s="1"/>
  <c r="L7" i="2" s="1"/>
  <c r="L6" i="2" s="1"/>
  <c r="E17" i="13"/>
  <c r="E21" i="13" s="1"/>
  <c r="I18" i="2"/>
  <c r="L11" i="2" l="1"/>
  <c r="L14" i="2" s="1"/>
  <c r="L13" i="2" s="1"/>
  <c r="G13" i="5"/>
  <c r="G28" i="5" s="1"/>
  <c r="B21" i="5"/>
  <c r="B15" i="5" s="1"/>
  <c r="B20" i="5"/>
  <c r="E20" i="5" s="1"/>
  <c r="F20" i="5" s="1"/>
  <c r="B26" i="5"/>
  <c r="E26" i="5" s="1"/>
  <c r="E25" i="5"/>
  <c r="E27" i="5" s="1"/>
  <c r="I12" i="2" s="1"/>
  <c r="C43" i="2"/>
  <c r="D32" i="5"/>
  <c r="E43" i="4"/>
  <c r="B44" i="4"/>
  <c r="E44" i="4" s="1"/>
  <c r="G49" i="4"/>
  <c r="K23" i="2"/>
  <c r="L23" i="2" s="1"/>
  <c r="E22" i="12"/>
  <c r="E21" i="5"/>
  <c r="F21" i="5" s="1"/>
  <c r="B19" i="5"/>
  <c r="E19" i="5" s="1"/>
  <c r="F19" i="5" s="1"/>
  <c r="B12" i="10" l="1"/>
  <c r="E12" i="10" s="1"/>
  <c r="E14" i="10" s="1"/>
  <c r="L18" i="2" s="1"/>
  <c r="C44" i="2"/>
  <c r="D28" i="10"/>
  <c r="B7" i="10" s="1"/>
  <c r="B37" i="4"/>
  <c r="E37" i="4" s="1"/>
  <c r="F37" i="4" s="1"/>
  <c r="B39" i="4"/>
  <c r="E39" i="4" s="1"/>
  <c r="B38" i="4"/>
  <c r="E45" i="4"/>
  <c r="I5" i="2" s="1"/>
  <c r="I21" i="2" s="1"/>
  <c r="B16" i="5"/>
  <c r="E16" i="5" s="1"/>
  <c r="F16" i="5" s="1"/>
  <c r="E15" i="5"/>
  <c r="B18" i="5"/>
  <c r="E18" i="5" s="1"/>
  <c r="B17" i="5"/>
  <c r="E17" i="5" s="1"/>
  <c r="F17" i="5" s="1"/>
  <c r="E7" i="10" l="1"/>
  <c r="E38" i="4"/>
  <c r="F38" i="4" s="1"/>
  <c r="B32" i="4"/>
  <c r="E32" i="4" s="1"/>
  <c r="B33" i="4"/>
  <c r="E33" i="4" s="1"/>
  <c r="F33" i="4" s="1"/>
  <c r="B34" i="4"/>
  <c r="E34" i="4" s="1"/>
  <c r="F34" i="4" s="1"/>
  <c r="B36" i="4"/>
  <c r="E36" i="4" s="1"/>
  <c r="F36" i="4" s="1"/>
  <c r="B35" i="4"/>
  <c r="E35" i="4" s="1"/>
  <c r="F15" i="5"/>
  <c r="F23" i="5" s="1"/>
  <c r="F28" i="5" s="1"/>
  <c r="E23" i="5"/>
  <c r="L20" i="2" l="1"/>
  <c r="E20" i="10"/>
  <c r="G7" i="10"/>
  <c r="G9" i="10" s="1"/>
  <c r="E9" i="10"/>
  <c r="L17" i="2" s="1"/>
  <c r="F32" i="4"/>
  <c r="E40" i="4"/>
  <c r="I11" i="2"/>
  <c r="E28" i="5"/>
  <c r="L21" i="2" l="1"/>
  <c r="I26" i="2"/>
  <c r="I25" i="2"/>
  <c r="E22" i="10"/>
  <c r="I4" i="2"/>
  <c r="I7" i="2" s="1"/>
  <c r="E46" i="4"/>
  <c r="F46" i="4"/>
  <c r="F40" i="4"/>
  <c r="I14" i="2"/>
  <c r="I13" i="2" s="1"/>
  <c r="I19" i="2" l="1"/>
  <c r="I23" i="2" s="1"/>
  <c r="I24" i="2" l="1"/>
  <c r="I27" i="2"/>
  <c r="I28" i="2" s="1"/>
</calcChain>
</file>

<file path=xl/sharedStrings.xml><?xml version="1.0" encoding="utf-8"?>
<sst xmlns="http://schemas.openxmlformats.org/spreadsheetml/2006/main" count="523" uniqueCount="161">
  <si>
    <t>BACKBONE</t>
  </si>
  <si>
    <t>BAP 2 PARA POSTE</t>
  </si>
  <si>
    <t>PLAQUETA DE IDENTIFICAÇÃO 3MM (9X4CM)</t>
  </si>
  <si>
    <t>FERRAGEM</t>
  </si>
  <si>
    <t>SERVIÇOS</t>
  </si>
  <si>
    <t>CABO ÓPTICO</t>
  </si>
  <si>
    <t>SUPORTE DIELETRICO 8MM FDS17</t>
  </si>
  <si>
    <t>SUPORTE REFORÇADO P/ BAP 14MM</t>
  </si>
  <si>
    <t>OLHAL RETO C/ ROSCA M.12</t>
  </si>
  <si>
    <t>PARAFUSO BAP 2 C/POLCA</t>
  </si>
  <si>
    <t>PARAFUSO M12x35 C/ POLCA</t>
  </si>
  <si>
    <t>LANÇAMENTO</t>
  </si>
  <si>
    <t>TOTAL</t>
  </si>
  <si>
    <t>QUANTIDADE DE OLTS</t>
  </si>
  <si>
    <t>DISTANCIA DOS POSTES</t>
  </si>
  <si>
    <t>DISTANCIA DAS NAPS</t>
  </si>
  <si>
    <t>METRAGEM DE SOBRA</t>
  </si>
  <si>
    <t>DERIVAÇÃO</t>
  </si>
  <si>
    <t>QUANTIDADE DE POSTES BACKBONE</t>
  </si>
  <si>
    <t>QUANTIDADE DE POSTES DERIVAÇÃO</t>
  </si>
  <si>
    <t>METRAGEM BACKBONE (GOOGLE)</t>
  </si>
  <si>
    <t>CAIXA DE EMENDA</t>
  </si>
  <si>
    <t>PLAQUETA DE IDENTIFICAÇÃO 3MM</t>
  </si>
  <si>
    <t>CAIXA NAP</t>
  </si>
  <si>
    <t>SPLITTER</t>
  </si>
  <si>
    <t>INDENTIFICAÇÃO</t>
  </si>
  <si>
    <t>CAIXA HUB</t>
  </si>
  <si>
    <t>METRAGEM DERIVAÇÃO (GOOGLE)</t>
  </si>
  <si>
    <t>HUB</t>
  </si>
  <si>
    <t>NAP</t>
  </si>
  <si>
    <t>DISTANCIA DAS HUBS</t>
  </si>
  <si>
    <t>PROJETO</t>
  </si>
  <si>
    <t>VARIAVEIS</t>
  </si>
  <si>
    <t>PROJETO CONSECIONARIO</t>
  </si>
  <si>
    <t>PLAQUETA DE IDENTIFICACAO</t>
  </si>
  <si>
    <t>CABO</t>
  </si>
  <si>
    <t>DISTANCIA MEDIA ASSINANTE</t>
  </si>
  <si>
    <t>QUANTIDADE DE POSTES ACESSO P/ASSINANTE</t>
  </si>
  <si>
    <t>ANALISE DE CUSTOS</t>
  </si>
  <si>
    <t>ALUGUEL POSTES</t>
  </si>
  <si>
    <t>SERVICO</t>
  </si>
  <si>
    <t>KIT CLIENTE</t>
  </si>
  <si>
    <t>METRAGEM DERIVACAO</t>
  </si>
  <si>
    <t>METRAGEM BACKBONE</t>
  </si>
  <si>
    <t xml:space="preserve">METRAGEM ACESSO </t>
  </si>
  <si>
    <t>VARIAVEIS BACKBONE</t>
  </si>
  <si>
    <t>HUBS</t>
  </si>
  <si>
    <t>POSTES PASSAGEM</t>
  </si>
  <si>
    <t>POSTES ANCORAGEM</t>
  </si>
  <si>
    <t>POSTES</t>
  </si>
  <si>
    <t>VARIAVEIS CAIXA HUB</t>
  </si>
  <si>
    <t>QUANITADE DE CAIXAS</t>
  </si>
  <si>
    <t>TIPO DE SPLITTER</t>
  </si>
  <si>
    <t>VARIAVEIS DERIVACAO</t>
  </si>
  <si>
    <t>METRAGEM</t>
  </si>
  <si>
    <t>SPLITAGEM</t>
  </si>
  <si>
    <t>VARIAVEIS NAP</t>
  </si>
  <si>
    <t>TIPO SPLITTER</t>
  </si>
  <si>
    <t>QUANTIDADE DE CAIXAS</t>
  </si>
  <si>
    <t>VARIAVEIS ASSINANTE</t>
  </si>
  <si>
    <t>METRAGEM DROP</t>
  </si>
  <si>
    <t>TOTAL P/HUB</t>
  </si>
  <si>
    <t>TOTALI NFRAESTRUTURA</t>
  </si>
  <si>
    <t>CLIENTES</t>
  </si>
  <si>
    <t>TOTAL P/DER</t>
  </si>
  <si>
    <t>TOTAL P/NAP</t>
  </si>
  <si>
    <t>TOTAL P/CLI</t>
  </si>
  <si>
    <t>ATIVOS</t>
  </si>
  <si>
    <t>QUANTIDADE DE HUBs (SPLITER Nº1)</t>
  </si>
  <si>
    <t>QUANTIDADE DE NAPs (SPLITER Nº2)</t>
  </si>
  <si>
    <t>SERVIÇO</t>
  </si>
  <si>
    <t>ALUGUEL</t>
  </si>
  <si>
    <t>CUSTO LANÇAMENTO</t>
  </si>
  <si>
    <t>CUSTO PROJETO CONSCESSIONARIO</t>
  </si>
  <si>
    <t>FINAME</t>
  </si>
  <si>
    <t>KIT ASSINANTE</t>
  </si>
  <si>
    <t xml:space="preserve"> </t>
  </si>
  <si>
    <t>BNDES</t>
  </si>
  <si>
    <t>QTD</t>
  </si>
  <si>
    <t>EQUIPAMENTO</t>
  </si>
  <si>
    <t>VALOR</t>
  </si>
  <si>
    <t>VALOR TOT</t>
  </si>
  <si>
    <t>SERVIÇO CAIXA DE EMENDA</t>
  </si>
  <si>
    <t>HOME PASSED</t>
  </si>
  <si>
    <t>RESIDENCIAS</t>
  </si>
  <si>
    <t>TAXA DE PENETRAÇÃO</t>
  </si>
  <si>
    <t>não</t>
  </si>
  <si>
    <t>CRUZETA</t>
  </si>
  <si>
    <t>ALÇA PREFORMADA</t>
  </si>
  <si>
    <t>DOBRAR CAPACIDADE DA REDE</t>
  </si>
  <si>
    <t>PORCENTAGEM</t>
  </si>
  <si>
    <t>TOTAL HP</t>
  </si>
  <si>
    <t>TOTAL DA REDE</t>
  </si>
  <si>
    <t>SLOT 8 PORTAS PON C+</t>
  </si>
  <si>
    <t>SPLITTER NC 1/8</t>
  </si>
  <si>
    <t>SPLITTER NC 1/16</t>
  </si>
  <si>
    <t>SPLITTER NC 1/4</t>
  </si>
  <si>
    <t>ADAPTADOR ÓPTICO APC</t>
  </si>
  <si>
    <t>SPLITTER 1/4 CONECTORIZADO APC</t>
  </si>
  <si>
    <t>SPLITTER 1/8 CONECTORIZADO APC</t>
  </si>
  <si>
    <t>SPLITTER 1/16 CONECTORIZADO APC</t>
  </si>
  <si>
    <t>KIT FERRAGEM CABO DROP</t>
  </si>
  <si>
    <t>CABO FLAT 1F G.657 LSZH AS80</t>
  </si>
  <si>
    <t>FAST CONECTOR APC</t>
  </si>
  <si>
    <t>ONT GPON ROUTER</t>
  </si>
  <si>
    <t>TOTAL KIT CLI</t>
  </si>
  <si>
    <t>TOTAL REDE 3112 HP</t>
  </si>
  <si>
    <t>TOTAL REDE 6224 HP</t>
  </si>
  <si>
    <t>CUSTO P/ CLI</t>
  </si>
  <si>
    <t>CUSTO P/CLI</t>
  </si>
  <si>
    <t>20% HP</t>
  </si>
  <si>
    <t>40% HP</t>
  </si>
  <si>
    <t>HOME CONNECT</t>
  </si>
  <si>
    <t>RESUMO</t>
  </si>
  <si>
    <t>TOTAL REDE P/ CLI</t>
  </si>
  <si>
    <t>TOT REDE + CLI</t>
  </si>
  <si>
    <t>TOT P/CLI</t>
  </si>
  <si>
    <t>TAXA DE CONVERSÃO</t>
  </si>
  <si>
    <t>INFORMAÇÕES</t>
  </si>
  <si>
    <t>DIO 12F APC</t>
  </si>
  <si>
    <t>QUANTIDADE DE FIBRAS BACKBONE</t>
  </si>
  <si>
    <t>CABO ASU-80 2F</t>
  </si>
  <si>
    <t>CABO ASU-80 4F</t>
  </si>
  <si>
    <t>CABO ASU-80 8F</t>
  </si>
  <si>
    <t>CABO ASU-80 12F</t>
  </si>
  <si>
    <t>CABO ASU-80 24F</t>
  </si>
  <si>
    <t>CABO AS-80 36F</t>
  </si>
  <si>
    <t>CABO AS-80 48F</t>
  </si>
  <si>
    <t>CABO AS-80 60F</t>
  </si>
  <si>
    <t>CABO AS-80 72F</t>
  </si>
  <si>
    <t>CABO AS-80 96F</t>
  </si>
  <si>
    <t>CABO AS-80 144F</t>
  </si>
  <si>
    <t>CABO ASU-80 6F</t>
  </si>
  <si>
    <t xml:space="preserve">METRAGEM BACKBONE </t>
  </si>
  <si>
    <t>QUANTIDADE DE FIBRAS DERIVAÇÃO</t>
  </si>
  <si>
    <t>QUANTIDADE DE POPS</t>
  </si>
  <si>
    <t>DESBALANCEADO</t>
  </si>
  <si>
    <t>HUB - SPLITTER 1º NIVEL</t>
  </si>
  <si>
    <t>NAP - SPLITTER 2º NIVEL</t>
  </si>
  <si>
    <t>QUANTIDADE DE ASSINANTES</t>
  </si>
  <si>
    <t>TOTAL CLIENTE</t>
  </si>
  <si>
    <t>DIO 36F APC</t>
  </si>
  <si>
    <t>DIO 48F APC</t>
  </si>
  <si>
    <t>DIO72F APC</t>
  </si>
  <si>
    <t>ATIVAÇÃO</t>
  </si>
  <si>
    <t>MÃO DE OBRA</t>
  </si>
  <si>
    <t>MÃO DE OBRA LANÇAMENTO</t>
  </si>
  <si>
    <t>OLT EPON 1 PORTA</t>
  </si>
  <si>
    <t>OLT EPON 4 PORTAS</t>
  </si>
  <si>
    <t>PORTA PON POR POP</t>
  </si>
  <si>
    <t>PORTAS PON OLT TOTAL</t>
  </si>
  <si>
    <t>TOTAL INFRAESTRUTURA</t>
  </si>
  <si>
    <t>-</t>
  </si>
  <si>
    <t>OLT GPON STANDALONE 16PON</t>
  </si>
  <si>
    <r>
      <t xml:space="preserve">CORÃO SC/UPC SC/APC -&gt; </t>
    </r>
    <r>
      <rPr>
        <sz val="11"/>
        <color rgb="FFFF0000"/>
        <rFont val="Calibri"/>
        <family val="2"/>
      </rPr>
      <t>BLI</t>
    </r>
  </si>
  <si>
    <t>DIO 24F APC - COMPLETO</t>
  </si>
  <si>
    <t>SPLITTER DESBALANCEDO 1/2 25/75</t>
  </si>
  <si>
    <t>SPLITTER DESBALANCEDO 1/2 30/70</t>
  </si>
  <si>
    <t>SPLITTER DESBALANCEDO 1/2 50/50</t>
  </si>
  <si>
    <t>CAIXA DE EMENDA 24F</t>
  </si>
  <si>
    <t>CAIXA CTO 1:16 Completa APC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</si>
</sst>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2">
    <numFmt numFmtId="43" formatCode="_-* #,##0.00_-;\-* #,##0.00_-;_-* &quot;-&quot;??_-;_-@_-"/>
    <numFmt numFmtId="164" formatCode="_-* #,##0.00_-;\-* #,##0.00_-;_-* \-??_-;_-@_-"/>
    <numFmt numFmtId="165" formatCode="000"/>
    <numFmt numFmtId="166" formatCode="0.000"/>
    <numFmt numFmtId="167" formatCode="_-&quot;R$ &quot;* #,##0.00_-;&quot;-R$ &quot;* #,##0.00_-;_-&quot;R$ &quot;* \-??_-;_-@_-"/>
    <numFmt numFmtId="168" formatCode="000\ &quot;M&quot;"/>
    <numFmt numFmtId="169" formatCode="000\ &quot;P&quot;"/>
    <numFmt numFmtId="170" formatCode="000\ &quot;C&quot;"/>
    <numFmt numFmtId="171" formatCode="000\ &quot;O&quot;"/>
    <numFmt numFmtId="172" formatCode="&quot;1x&quot;0"/>
    <numFmt numFmtId="173" formatCode="0000"/>
    <numFmt numFmtId="187" formatCode="#,##0\ &quot;FO&quot;"/>
  </numFmts>
  <fonts count="24" x14ac:knownFonts="1"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  <charset val="1"/>
    </font>
    <font>
      <sz val="11"/>
      <color theme="1"/>
      <name val="Calibri"/>
      <family val="2"/>
      <charset val="1"/>
    </font>
    <font>
      <b/>
      <sz val="11"/>
      <color theme="0"/>
      <name val="Calibri"/>
      <family val="2"/>
      <charset val="1"/>
    </font>
    <font>
      <sz val="20"/>
      <color theme="0"/>
      <name val="Calibri"/>
      <family val="2"/>
      <charset val="1"/>
    </font>
    <font>
      <sz val="11"/>
      <color theme="0"/>
      <name val="Calibri"/>
      <family val="2"/>
      <charset val="1"/>
    </font>
    <font>
      <sz val="11"/>
      <color theme="0"/>
      <name val="Calibri"/>
      <family val="2"/>
    </font>
    <font>
      <sz val="11"/>
      <name val="Calibri"/>
      <family val="2"/>
      <charset val="1"/>
    </font>
    <font>
      <b/>
      <sz val="11"/>
      <color theme="1"/>
      <name val="Calibri"/>
      <family val="2"/>
    </font>
    <font>
      <b/>
      <sz val="14"/>
      <color theme="0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charset val="1"/>
    </font>
    <font>
      <u/>
      <sz val="11"/>
      <color theme="0"/>
      <name val="Calibri"/>
      <family val="2"/>
      <charset val="1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rgb="FFFF0000"/>
      <name val="Calibri"/>
      <family val="2"/>
      <charset val="1"/>
    </font>
  </fonts>
  <fills count="30">
    <fill>
      <patternFill patternType="none"/>
    </fill>
    <fill>
      <patternFill patternType="gray125"/>
    </fill>
    <fill>
      <patternFill patternType="solid">
        <fgColor theme="0" tint="-0.249977111117893"/>
        <bgColor rgb="FFFFFFFF"/>
      </patternFill>
    </fill>
    <fill>
      <patternFill patternType="solid">
        <fgColor theme="0" tint="-0.34998626667073579"/>
        <bgColor rgb="FFFFFFFF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3300"/>
      </patternFill>
    </fill>
    <fill>
      <patternFill patternType="solid">
        <fgColor theme="0" tint="-0.14999847407452621"/>
        <bgColor rgb="FF003300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0.499984740745262"/>
        <bgColor rgb="FFF2F2F2"/>
      </patternFill>
    </fill>
    <fill>
      <patternFill patternType="solid">
        <fgColor theme="0" tint="-0.249977111117893"/>
        <bgColor rgb="FFF2F2F2"/>
      </patternFill>
    </fill>
    <fill>
      <patternFill patternType="solid">
        <fgColor theme="0" tint="-0.34998626667073579"/>
        <bgColor rgb="FFF2F2F2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5B68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75B689"/>
        <bgColor rgb="FFF2F2F2"/>
      </patternFill>
    </fill>
    <fill>
      <patternFill patternType="solid">
        <fgColor rgb="FFFFFF00"/>
        <bgColor rgb="FFF2F2F2"/>
      </patternFill>
    </fill>
    <fill>
      <patternFill patternType="solid">
        <fgColor rgb="FFFFFF00"/>
        <bgColor rgb="FF003300"/>
      </patternFill>
    </fill>
    <fill>
      <patternFill patternType="solid">
        <fgColor rgb="FFFFFF00"/>
        <bgColor rgb="FFFFFFFF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AB1020"/>
      </top>
      <bottom/>
      <diagonal/>
    </border>
  </borders>
  <cellStyleXfs count="5">
    <xf numFmtId="0" fontId="0" fillId="0" borderId="0"/>
    <xf numFmtId="164" fontId="3" fillId="0" borderId="0"/>
    <xf numFmtId="167" fontId="3" fillId="0" borderId="0"/>
    <xf numFmtId="9" fontId="3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252">
    <xf numFmtId="0" fontId="0" fillId="0" borderId="0" xfId="0"/>
    <xf numFmtId="166" fontId="4" fillId="2" borderId="0" xfId="0" applyNumberFormat="1" applyFont="1" applyFill="1" applyBorder="1" applyAlignment="1">
      <alignment horizontal="center"/>
    </xf>
    <xf numFmtId="165" fontId="4" fillId="2" borderId="0" xfId="0" applyNumberFormat="1" applyFont="1" applyFill="1" applyBorder="1" applyAlignment="1">
      <alignment horizontal="left"/>
    </xf>
    <xf numFmtId="166" fontId="4" fillId="4" borderId="0" xfId="0" applyNumberFormat="1" applyFont="1" applyFill="1" applyBorder="1" applyAlignment="1">
      <alignment horizontal="center"/>
    </xf>
    <xf numFmtId="0" fontId="0" fillId="0" borderId="0" xfId="0" applyBorder="1"/>
    <xf numFmtId="166" fontId="0" fillId="5" borderId="0" xfId="0" applyNumberFormat="1" applyFill="1" applyBorder="1" applyAlignment="1"/>
    <xf numFmtId="167" fontId="3" fillId="0" borderId="0" xfId="2"/>
    <xf numFmtId="165" fontId="5" fillId="4" borderId="0" xfId="0" applyNumberFormat="1" applyFont="1" applyFill="1" applyBorder="1" applyAlignment="1">
      <alignment horizontal="left"/>
    </xf>
    <xf numFmtId="165" fontId="5" fillId="2" borderId="0" xfId="0" applyNumberFormat="1" applyFont="1" applyFill="1" applyBorder="1" applyAlignment="1">
      <alignment horizontal="left"/>
    </xf>
    <xf numFmtId="165" fontId="4" fillId="3" borderId="0" xfId="0" applyNumberFormat="1" applyFont="1" applyFill="1" applyBorder="1" applyAlignment="1">
      <alignment horizontal="left"/>
    </xf>
    <xf numFmtId="166" fontId="5" fillId="5" borderId="0" xfId="0" applyNumberFormat="1" applyFont="1" applyFill="1" applyBorder="1" applyAlignment="1"/>
    <xf numFmtId="0" fontId="0" fillId="0" borderId="0" xfId="0" applyFill="1" applyBorder="1"/>
    <xf numFmtId="165" fontId="4" fillId="4" borderId="0" xfId="0" applyNumberFormat="1" applyFont="1" applyFill="1" applyBorder="1" applyAlignment="1">
      <alignment horizontal="left"/>
    </xf>
    <xf numFmtId="166" fontId="2" fillId="0" borderId="0" xfId="0" applyNumberFormat="1" applyFont="1" applyFill="1" applyBorder="1" applyAlignment="1">
      <alignment horizontal="center"/>
    </xf>
    <xf numFmtId="167" fontId="8" fillId="0" borderId="0" xfId="2" applyFont="1" applyFill="1" applyBorder="1" applyAlignment="1" applyProtection="1"/>
    <xf numFmtId="167" fontId="8" fillId="6" borderId="0" xfId="2" applyFont="1" applyFill="1" applyBorder="1" applyAlignment="1" applyProtection="1"/>
    <xf numFmtId="0" fontId="0" fillId="0" borderId="0" xfId="0" applyBorder="1" applyAlignment="1">
      <alignment horizontal="center"/>
    </xf>
    <xf numFmtId="168" fontId="8" fillId="7" borderId="0" xfId="0" applyNumberFormat="1" applyFont="1" applyFill="1" applyBorder="1" applyAlignment="1">
      <alignment horizontal="center"/>
    </xf>
    <xf numFmtId="167" fontId="4" fillId="3" borderId="0" xfId="2" applyFont="1" applyFill="1" applyBorder="1" applyAlignment="1" applyProtection="1"/>
    <xf numFmtId="167" fontId="5" fillId="3" borderId="0" xfId="2" applyFont="1" applyFill="1" applyBorder="1" applyAlignment="1" applyProtection="1">
      <alignment horizontal="right"/>
    </xf>
    <xf numFmtId="0" fontId="5" fillId="0" borderId="0" xfId="0" applyFont="1" applyBorder="1"/>
    <xf numFmtId="167" fontId="4" fillId="2" borderId="0" xfId="2" applyFont="1" applyFill="1" applyBorder="1" applyAlignment="1" applyProtection="1"/>
    <xf numFmtId="167" fontId="5" fillId="2" borderId="0" xfId="2" applyFont="1" applyFill="1" applyBorder="1" applyAlignment="1" applyProtection="1">
      <alignment horizontal="right"/>
    </xf>
    <xf numFmtId="167" fontId="5" fillId="2" borderId="0" xfId="2" applyFont="1" applyFill="1" applyBorder="1" applyAlignment="1" applyProtection="1"/>
    <xf numFmtId="167" fontId="4" fillId="4" borderId="0" xfId="2" applyFont="1" applyFill="1" applyBorder="1" applyAlignment="1" applyProtection="1"/>
    <xf numFmtId="166" fontId="5" fillId="4" borderId="0" xfId="0" applyNumberFormat="1" applyFont="1" applyFill="1" applyBorder="1" applyAlignment="1">
      <alignment horizontal="center"/>
    </xf>
    <xf numFmtId="167" fontId="5" fillId="4" borderId="0" xfId="2" applyFont="1" applyFill="1" applyBorder="1" applyAlignment="1" applyProtection="1">
      <alignment horizontal="center"/>
    </xf>
    <xf numFmtId="167" fontId="5" fillId="4" borderId="0" xfId="2" applyFont="1" applyFill="1" applyBorder="1" applyAlignment="1" applyProtection="1">
      <alignment horizontal="right"/>
    </xf>
    <xf numFmtId="167" fontId="5" fillId="4" borderId="0" xfId="2" applyFont="1" applyFill="1" applyBorder="1" applyAlignment="1" applyProtection="1"/>
    <xf numFmtId="166" fontId="5" fillId="2" borderId="0" xfId="0" applyNumberFormat="1" applyFont="1" applyFill="1" applyBorder="1" applyAlignment="1">
      <alignment horizontal="center"/>
    </xf>
    <xf numFmtId="0" fontId="0" fillId="9" borderId="0" xfId="0" applyFill="1" applyBorder="1"/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172" fontId="3" fillId="9" borderId="0" xfId="1" applyNumberFormat="1" applyFill="1" applyBorder="1" applyAlignment="1">
      <alignment horizontal="center"/>
    </xf>
    <xf numFmtId="168" fontId="3" fillId="9" borderId="0" xfId="1" applyNumberFormat="1" applyFill="1" applyBorder="1" applyAlignment="1">
      <alignment horizontal="center"/>
    </xf>
    <xf numFmtId="169" fontId="8" fillId="10" borderId="0" xfId="0" applyNumberFormat="1" applyFont="1" applyFill="1" applyBorder="1" applyAlignment="1">
      <alignment horizontal="center"/>
    </xf>
    <xf numFmtId="167" fontId="8" fillId="11" borderId="0" xfId="2" applyFont="1" applyFill="1" applyBorder="1" applyAlignment="1" applyProtection="1"/>
    <xf numFmtId="168" fontId="8" fillId="9" borderId="0" xfId="0" applyNumberFormat="1" applyFont="1" applyFill="1" applyBorder="1" applyAlignment="1">
      <alignment horizontal="center"/>
    </xf>
    <xf numFmtId="167" fontId="8" fillId="8" borderId="0" xfId="2" applyFont="1" applyFill="1" applyBorder="1" applyAlignment="1" applyProtection="1"/>
    <xf numFmtId="0" fontId="0" fillId="8" borderId="0" xfId="0" applyFill="1" applyBorder="1"/>
    <xf numFmtId="170" fontId="8" fillId="9" borderId="0" xfId="0" applyNumberFormat="1" applyFont="1" applyFill="1" applyBorder="1" applyAlignment="1">
      <alignment horizontal="center"/>
    </xf>
    <xf numFmtId="171" fontId="3" fillId="9" borderId="0" xfId="1" applyNumberFormat="1" applyFill="1" applyBorder="1" applyAlignment="1">
      <alignment horizontal="center"/>
    </xf>
    <xf numFmtId="167" fontId="8" fillId="11" borderId="0" xfId="2" applyFont="1" applyFill="1" applyBorder="1" applyAlignment="1" applyProtection="1">
      <alignment horizontal="left"/>
    </xf>
    <xf numFmtId="167" fontId="3" fillId="8" borderId="0" xfId="2" applyFill="1"/>
    <xf numFmtId="167" fontId="8" fillId="6" borderId="1" xfId="2" applyFont="1" applyFill="1" applyBorder="1" applyAlignment="1" applyProtection="1"/>
    <xf numFmtId="167" fontId="8" fillId="8" borderId="1" xfId="2" applyFont="1" applyFill="1" applyBorder="1" applyAlignment="1" applyProtection="1"/>
    <xf numFmtId="0" fontId="0" fillId="8" borderId="1" xfId="0" applyFill="1" applyBorder="1"/>
    <xf numFmtId="168" fontId="8" fillId="7" borderId="1" xfId="0" applyNumberFormat="1" applyFont="1" applyFill="1" applyBorder="1" applyAlignment="1">
      <alignment horizontal="center"/>
    </xf>
    <xf numFmtId="168" fontId="8" fillId="9" borderId="1" xfId="0" applyNumberFormat="1" applyFont="1" applyFill="1" applyBorder="1" applyAlignment="1">
      <alignment horizontal="center"/>
    </xf>
    <xf numFmtId="167" fontId="8" fillId="0" borderId="0" xfId="2" applyFont="1" applyFill="1" applyBorder="1" applyAlignment="1" applyProtection="1">
      <alignment horizontal="left"/>
    </xf>
    <xf numFmtId="167" fontId="0" fillId="8" borderId="0" xfId="0" applyNumberFormat="1" applyFill="1" applyBorder="1"/>
    <xf numFmtId="167" fontId="5" fillId="8" borderId="0" xfId="2" applyFont="1" applyFill="1"/>
    <xf numFmtId="0" fontId="5" fillId="8" borderId="0" xfId="0" applyFont="1" applyFill="1" applyBorder="1"/>
    <xf numFmtId="0" fontId="0" fillId="8" borderId="0" xfId="0" applyFill="1" applyBorder="1" applyAlignment="1">
      <alignment horizontal="left"/>
    </xf>
    <xf numFmtId="0" fontId="5" fillId="8" borderId="0" xfId="0" applyFont="1" applyFill="1" applyBorder="1" applyAlignment="1">
      <alignment horizontal="left"/>
    </xf>
    <xf numFmtId="167" fontId="5" fillId="8" borderId="0" xfId="0" applyNumberFormat="1" applyFont="1" applyFill="1" applyBorder="1"/>
    <xf numFmtId="167" fontId="0" fillId="8" borderId="1" xfId="0" applyNumberFormat="1" applyFill="1" applyBorder="1"/>
    <xf numFmtId="167" fontId="3" fillId="8" borderId="0" xfId="2" applyFill="1" applyBorder="1"/>
    <xf numFmtId="0" fontId="12" fillId="0" borderId="0" xfId="0" applyFont="1" applyFill="1" applyBorder="1"/>
    <xf numFmtId="167" fontId="12" fillId="0" borderId="0" xfId="2" applyFont="1" applyFill="1" applyBorder="1" applyAlignment="1" applyProtection="1"/>
    <xf numFmtId="0" fontId="11" fillId="0" borderId="0" xfId="0" applyFont="1" applyFill="1" applyBorder="1"/>
    <xf numFmtId="0" fontId="11" fillId="0" borderId="0" xfId="0" applyFont="1" applyFill="1" applyBorder="1" applyAlignment="1">
      <alignment horizontal="center"/>
    </xf>
    <xf numFmtId="172" fontId="11" fillId="0" borderId="0" xfId="1" applyNumberFormat="1" applyFont="1" applyFill="1" applyBorder="1" applyAlignment="1">
      <alignment horizontal="center"/>
    </xf>
    <xf numFmtId="0" fontId="11" fillId="0" borderId="0" xfId="0" applyFont="1" applyBorder="1"/>
    <xf numFmtId="0" fontId="13" fillId="0" borderId="0" xfId="0" applyFont="1" applyBorder="1"/>
    <xf numFmtId="0" fontId="0" fillId="0" borderId="0" xfId="0" applyFill="1" applyBorder="1" applyAlignment="1">
      <alignment horizontal="center"/>
    </xf>
    <xf numFmtId="167" fontId="14" fillId="6" borderId="0" xfId="2" applyFont="1" applyFill="1" applyBorder="1" applyAlignment="1" applyProtection="1"/>
    <xf numFmtId="167" fontId="14" fillId="11" borderId="0" xfId="2" applyFont="1" applyFill="1" applyBorder="1" applyAlignment="1" applyProtection="1"/>
    <xf numFmtId="167" fontId="14" fillId="8" borderId="0" xfId="2" applyFont="1" applyFill="1" applyBorder="1" applyAlignment="1" applyProtection="1"/>
    <xf numFmtId="170" fontId="8" fillId="10" borderId="0" xfId="0" applyNumberFormat="1" applyFont="1" applyFill="1" applyBorder="1" applyAlignment="1">
      <alignment horizontal="center"/>
    </xf>
    <xf numFmtId="167" fontId="3" fillId="0" borderId="0" xfId="2" applyFill="1"/>
    <xf numFmtId="167" fontId="5" fillId="3" borderId="0" xfId="2" applyFont="1" applyFill="1" applyBorder="1" applyAlignment="1" applyProtection="1"/>
    <xf numFmtId="167" fontId="0" fillId="8" borderId="0" xfId="0" applyNumberFormat="1" applyFill="1" applyBorder="1" applyAlignment="1">
      <alignment horizontal="center"/>
    </xf>
    <xf numFmtId="169" fontId="8" fillId="10" borderId="0" xfId="0" applyNumberFormat="1" applyFont="1" applyFill="1" applyBorder="1" applyAlignment="1">
      <alignment horizontal="left"/>
    </xf>
    <xf numFmtId="167" fontId="5" fillId="8" borderId="0" xfId="0" applyNumberFormat="1" applyFont="1" applyFill="1" applyBorder="1" applyAlignment="1">
      <alignment horizontal="center"/>
    </xf>
    <xf numFmtId="167" fontId="3" fillId="9" borderId="0" xfId="2" applyFill="1" applyBorder="1"/>
    <xf numFmtId="0" fontId="0" fillId="12" borderId="0" xfId="0" applyFill="1" applyBorder="1"/>
    <xf numFmtId="0" fontId="0" fillId="12" borderId="0" xfId="0" applyFill="1" applyBorder="1" applyAlignment="1">
      <alignment horizontal="center"/>
    </xf>
    <xf numFmtId="165" fontId="1" fillId="12" borderId="0" xfId="0" applyNumberFormat="1" applyFont="1" applyFill="1" applyBorder="1" applyAlignment="1">
      <alignment horizontal="center"/>
    </xf>
    <xf numFmtId="167" fontId="3" fillId="0" borderId="0" xfId="2" applyBorder="1"/>
    <xf numFmtId="167" fontId="3" fillId="0" borderId="0" xfId="2" applyFill="1" applyBorder="1"/>
    <xf numFmtId="166" fontId="4" fillId="14" borderId="0" xfId="0" applyNumberFormat="1" applyFont="1" applyFill="1" applyBorder="1" applyAlignment="1">
      <alignment horizontal="center"/>
    </xf>
    <xf numFmtId="166" fontId="4" fillId="9" borderId="0" xfId="0" applyNumberFormat="1" applyFont="1" applyFill="1" applyBorder="1" applyAlignment="1">
      <alignment horizontal="center"/>
    </xf>
    <xf numFmtId="165" fontId="4" fillId="9" borderId="0" xfId="0" applyNumberFormat="1" applyFont="1" applyFill="1" applyBorder="1" applyAlignment="1">
      <alignment horizontal="left"/>
    </xf>
    <xf numFmtId="165" fontId="5" fillId="9" borderId="0" xfId="0" applyNumberFormat="1" applyFont="1" applyFill="1" applyBorder="1" applyAlignment="1">
      <alignment horizontal="left"/>
    </xf>
    <xf numFmtId="167" fontId="4" fillId="9" borderId="0" xfId="2" applyFont="1" applyFill="1" applyBorder="1" applyAlignment="1" applyProtection="1"/>
    <xf numFmtId="167" fontId="5" fillId="9" borderId="0" xfId="2" applyFont="1" applyFill="1" applyBorder="1" applyAlignment="1" applyProtection="1">
      <alignment horizontal="right"/>
    </xf>
    <xf numFmtId="167" fontId="5" fillId="9" borderId="0" xfId="2" applyFont="1" applyFill="1" applyBorder="1" applyAlignment="1" applyProtection="1">
      <alignment horizontal="center"/>
    </xf>
    <xf numFmtId="164" fontId="12" fillId="0" borderId="0" xfId="1" applyFont="1" applyFill="1" applyBorder="1"/>
    <xf numFmtId="165" fontId="5" fillId="8" borderId="0" xfId="0" applyNumberFormat="1" applyFont="1" applyFill="1" applyBorder="1" applyAlignment="1">
      <alignment horizontal="left"/>
    </xf>
    <xf numFmtId="167" fontId="4" fillId="14" borderId="0" xfId="2" applyFont="1" applyFill="1" applyBorder="1" applyAlignment="1" applyProtection="1"/>
    <xf numFmtId="167" fontId="5" fillId="14" borderId="0" xfId="2" applyFont="1" applyFill="1" applyBorder="1" applyAlignment="1" applyProtection="1"/>
    <xf numFmtId="165" fontId="4" fillId="14" borderId="0" xfId="0" applyNumberFormat="1" applyFont="1" applyFill="1" applyBorder="1" applyAlignment="1">
      <alignment horizontal="left"/>
    </xf>
    <xf numFmtId="165" fontId="5" fillId="14" borderId="0" xfId="0" applyNumberFormat="1" applyFont="1" applyFill="1" applyBorder="1" applyAlignment="1">
      <alignment horizontal="left"/>
    </xf>
    <xf numFmtId="167" fontId="5" fillId="14" borderId="0" xfId="2" applyFont="1" applyFill="1" applyBorder="1" applyAlignment="1" applyProtection="1">
      <alignment horizontal="right"/>
    </xf>
    <xf numFmtId="166" fontId="5" fillId="16" borderId="0" xfId="0" applyNumberFormat="1" applyFont="1" applyFill="1" applyBorder="1" applyAlignment="1">
      <alignment horizontal="right"/>
    </xf>
    <xf numFmtId="167" fontId="2" fillId="16" borderId="0" xfId="2" applyFont="1" applyFill="1" applyBorder="1" applyAlignment="1" applyProtection="1"/>
    <xf numFmtId="167" fontId="6" fillId="15" borderId="0" xfId="2" applyFont="1" applyFill="1" applyBorder="1" applyAlignment="1" applyProtection="1"/>
    <xf numFmtId="167" fontId="9" fillId="19" borderId="0" xfId="2" applyFont="1" applyFill="1" applyBorder="1"/>
    <xf numFmtId="166" fontId="5" fillId="8" borderId="0" xfId="0" applyNumberFormat="1" applyFont="1" applyFill="1" applyBorder="1" applyAlignment="1">
      <alignment horizontal="center"/>
    </xf>
    <xf numFmtId="166" fontId="7" fillId="0" borderId="0" xfId="0" applyNumberFormat="1" applyFont="1" applyFill="1" applyBorder="1" applyAlignment="1">
      <alignment horizontal="center" vertical="center"/>
    </xf>
    <xf numFmtId="167" fontId="5" fillId="14" borderId="0" xfId="2" applyFont="1" applyFill="1" applyBorder="1" applyAlignment="1" applyProtection="1">
      <alignment horizontal="center"/>
    </xf>
    <xf numFmtId="165" fontId="6" fillId="13" borderId="0" xfId="0" applyNumberFormat="1" applyFont="1" applyFill="1" applyBorder="1" applyAlignment="1">
      <alignment horizontal="center" vertical="center"/>
    </xf>
    <xf numFmtId="166" fontId="5" fillId="17" borderId="0" xfId="0" applyNumberFormat="1" applyFont="1" applyFill="1" applyBorder="1" applyAlignment="1">
      <alignment horizontal="right"/>
    </xf>
    <xf numFmtId="167" fontId="2" fillId="17" borderId="0" xfId="2" applyFont="1" applyFill="1" applyBorder="1" applyAlignment="1" applyProtection="1"/>
    <xf numFmtId="165" fontId="16" fillId="14" borderId="0" xfId="0" applyNumberFormat="1" applyFont="1" applyFill="1" applyBorder="1" applyAlignment="1">
      <alignment vertical="center"/>
    </xf>
    <xf numFmtId="165" fontId="5" fillId="4" borderId="0" xfId="0" applyNumberFormat="1" applyFont="1" applyFill="1" applyBorder="1" applyAlignment="1"/>
    <xf numFmtId="165" fontId="5" fillId="2" borderId="0" xfId="0" applyNumberFormat="1" applyFont="1" applyFill="1" applyBorder="1" applyAlignment="1"/>
    <xf numFmtId="166" fontId="7" fillId="12" borderId="0" xfId="0" applyNumberFormat="1" applyFont="1" applyFill="1" applyBorder="1" applyAlignment="1">
      <alignment horizontal="center" vertical="center"/>
    </xf>
    <xf numFmtId="165" fontId="6" fillId="14" borderId="0" xfId="0" applyNumberFormat="1" applyFont="1" applyFill="1" applyBorder="1" applyAlignment="1">
      <alignment horizontal="center" vertical="center"/>
    </xf>
    <xf numFmtId="165" fontId="16" fillId="14" borderId="0" xfId="0" applyNumberFormat="1" applyFont="1" applyFill="1" applyBorder="1" applyAlignment="1">
      <alignment horizontal="left" vertical="center"/>
    </xf>
    <xf numFmtId="167" fontId="5" fillId="2" borderId="0" xfId="2" applyFont="1" applyFill="1" applyBorder="1" applyAlignment="1" applyProtection="1">
      <alignment horizontal="center"/>
    </xf>
    <xf numFmtId="165" fontId="14" fillId="4" borderId="0" xfId="0" applyNumberFormat="1" applyFont="1" applyFill="1" applyBorder="1" applyAlignment="1">
      <alignment horizontal="left"/>
    </xf>
    <xf numFmtId="0" fontId="0" fillId="18" borderId="0" xfId="0" applyFill="1" applyBorder="1"/>
    <xf numFmtId="0" fontId="0" fillId="12" borderId="0" xfId="0" applyFill="1" applyBorder="1" applyAlignment="1">
      <alignment horizontal="left"/>
    </xf>
    <xf numFmtId="167" fontId="3" fillId="12" borderId="0" xfId="2" applyFill="1" applyBorder="1"/>
    <xf numFmtId="0" fontId="5" fillId="12" borderId="0" xfId="0" applyFont="1" applyFill="1" applyBorder="1" applyAlignment="1"/>
    <xf numFmtId="167" fontId="3" fillId="12" borderId="0" xfId="2" applyFill="1"/>
    <xf numFmtId="0" fontId="5" fillId="12" borderId="0" xfId="0" applyFont="1" applyFill="1" applyBorder="1"/>
    <xf numFmtId="167" fontId="5" fillId="12" borderId="0" xfId="2" applyFont="1" applyFill="1"/>
    <xf numFmtId="43" fontId="0" fillId="12" borderId="0" xfId="0" applyNumberFormat="1" applyFill="1" applyBorder="1"/>
    <xf numFmtId="0" fontId="18" fillId="12" borderId="0" xfId="4" applyFont="1" applyFill="1" applyBorder="1"/>
    <xf numFmtId="43" fontId="18" fillId="12" borderId="0" xfId="4" applyNumberFormat="1" applyFont="1" applyFill="1" applyBorder="1"/>
    <xf numFmtId="166" fontId="0" fillId="12" borderId="0" xfId="0" applyNumberFormat="1" applyFill="1" applyBorder="1" applyAlignment="1"/>
    <xf numFmtId="166" fontId="5" fillId="12" borderId="0" xfId="0" applyNumberFormat="1" applyFont="1" applyFill="1" applyBorder="1" applyAlignment="1"/>
    <xf numFmtId="166" fontId="4" fillId="12" borderId="0" xfId="0" applyNumberFormat="1" applyFont="1" applyFill="1" applyBorder="1" applyAlignment="1">
      <alignment horizontal="center"/>
    </xf>
    <xf numFmtId="165" fontId="5" fillId="12" borderId="0" xfId="0" applyNumberFormat="1" applyFont="1" applyFill="1" applyBorder="1" applyAlignment="1">
      <alignment horizontal="left"/>
    </xf>
    <xf numFmtId="0" fontId="0" fillId="20" borderId="0" xfId="0" applyFill="1" applyBorder="1"/>
    <xf numFmtId="167" fontId="5" fillId="9" borderId="0" xfId="0" applyNumberFormat="1" applyFont="1" applyFill="1" applyBorder="1"/>
    <xf numFmtId="167" fontId="3" fillId="9" borderId="0" xfId="2" applyFill="1"/>
    <xf numFmtId="167" fontId="3" fillId="20" borderId="0" xfId="2" applyFill="1"/>
    <xf numFmtId="167" fontId="0" fillId="20" borderId="0" xfId="0" applyNumberFormat="1" applyFill="1" applyBorder="1"/>
    <xf numFmtId="167" fontId="16" fillId="15" borderId="0" xfId="2" applyFont="1" applyFill="1" applyBorder="1" applyAlignment="1" applyProtection="1"/>
    <xf numFmtId="167" fontId="16" fillId="18" borderId="0" xfId="2" applyFont="1" applyFill="1" applyBorder="1"/>
    <xf numFmtId="167" fontId="16" fillId="18" borderId="0" xfId="0" applyNumberFormat="1" applyFont="1" applyFill="1" applyBorder="1"/>
    <xf numFmtId="167" fontId="4" fillId="4" borderId="0" xfId="2" applyFont="1" applyFill="1" applyBorder="1" applyAlignment="1" applyProtection="1">
      <alignment horizontal="center"/>
    </xf>
    <xf numFmtId="0" fontId="0" fillId="19" borderId="0" xfId="0" applyFill="1" applyBorder="1"/>
    <xf numFmtId="0" fontId="0" fillId="0" borderId="0" xfId="0"/>
    <xf numFmtId="0" fontId="0" fillId="12" borderId="0" xfId="0" applyFill="1"/>
    <xf numFmtId="1" fontId="4" fillId="14" borderId="0" xfId="0" applyNumberFormat="1" applyFont="1" applyFill="1" applyBorder="1" applyAlignment="1">
      <alignment horizontal="center"/>
    </xf>
    <xf numFmtId="1" fontId="4" fillId="4" borderId="0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1" fontId="4" fillId="2" borderId="0" xfId="0" applyNumberFormat="1" applyFon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0" fontId="0" fillId="9" borderId="2" xfId="0" applyFill="1" applyBorder="1"/>
    <xf numFmtId="167" fontId="0" fillId="8" borderId="3" xfId="0" applyNumberFormat="1" applyFill="1" applyBorder="1"/>
    <xf numFmtId="0" fontId="0" fillId="9" borderId="4" xfId="0" applyFill="1" applyBorder="1"/>
    <xf numFmtId="167" fontId="0" fillId="8" borderId="5" xfId="0" applyNumberFormat="1" applyFill="1" applyBorder="1"/>
    <xf numFmtId="0" fontId="4" fillId="9" borderId="6" xfId="0" applyFont="1" applyFill="1" applyBorder="1"/>
    <xf numFmtId="0" fontId="0" fillId="9" borderId="6" xfId="0" applyFill="1" applyBorder="1"/>
    <xf numFmtId="166" fontId="2" fillId="5" borderId="0" xfId="0" applyNumberFormat="1" applyFont="1" applyFill="1" applyBorder="1" applyAlignment="1">
      <alignment horizontal="center"/>
    </xf>
    <xf numFmtId="0" fontId="0" fillId="12" borderId="0" xfId="0" applyFill="1" applyBorder="1" applyAlignment="1"/>
    <xf numFmtId="0" fontId="8" fillId="12" borderId="0" xfId="0" applyFont="1" applyFill="1" applyBorder="1"/>
    <xf numFmtId="0" fontId="11" fillId="12" borderId="0" xfId="0" applyFont="1" applyFill="1" applyBorder="1"/>
    <xf numFmtId="9" fontId="8" fillId="9" borderId="0" xfId="3" applyFont="1" applyFill="1" applyBorder="1" applyAlignment="1">
      <alignment horizontal="center"/>
    </xf>
    <xf numFmtId="49" fontId="10" fillId="12" borderId="0" xfId="0" applyNumberFormat="1" applyFont="1" applyFill="1" applyBorder="1" applyAlignment="1">
      <alignment vertical="center" textRotation="90"/>
    </xf>
    <xf numFmtId="167" fontId="0" fillId="12" borderId="0" xfId="0" applyNumberFormat="1" applyFill="1"/>
    <xf numFmtId="0" fontId="0" fillId="9" borderId="5" xfId="0" applyFill="1" applyBorder="1"/>
    <xf numFmtId="43" fontId="5" fillId="12" borderId="0" xfId="0" applyNumberFormat="1" applyFont="1" applyFill="1" applyBorder="1"/>
    <xf numFmtId="9" fontId="4" fillId="8" borderId="7" xfId="3" applyFont="1" applyFill="1" applyBorder="1"/>
    <xf numFmtId="0" fontId="5" fillId="9" borderId="2" xfId="0" applyFont="1" applyFill="1" applyBorder="1"/>
    <xf numFmtId="167" fontId="5" fillId="8" borderId="3" xfId="0" applyNumberFormat="1" applyFont="1" applyFill="1" applyBorder="1"/>
    <xf numFmtId="170" fontId="8" fillId="8" borderId="7" xfId="0" applyNumberFormat="1" applyFont="1" applyFill="1" applyBorder="1" applyAlignment="1">
      <alignment horizontal="right"/>
    </xf>
    <xf numFmtId="0" fontId="5" fillId="9" borderId="4" xfId="0" applyFont="1" applyFill="1" applyBorder="1"/>
    <xf numFmtId="0" fontId="4" fillId="9" borderId="4" xfId="0" applyFont="1" applyFill="1" applyBorder="1"/>
    <xf numFmtId="167" fontId="3" fillId="8" borderId="5" xfId="2" applyFill="1" applyBorder="1"/>
    <xf numFmtId="167" fontId="5" fillId="8" borderId="5" xfId="2" applyFont="1" applyFill="1" applyBorder="1"/>
    <xf numFmtId="167" fontId="3" fillId="8" borderId="3" xfId="2" applyFill="1" applyBorder="1"/>
    <xf numFmtId="167" fontId="3" fillId="8" borderId="7" xfId="2" applyFill="1" applyBorder="1"/>
    <xf numFmtId="49" fontId="10" fillId="22" borderId="8" xfId="0" applyNumberFormat="1" applyFont="1" applyFill="1" applyBorder="1" applyAlignment="1">
      <alignment vertical="center" textRotation="90"/>
    </xf>
    <xf numFmtId="165" fontId="15" fillId="25" borderId="0" xfId="0" applyNumberFormat="1" applyFont="1" applyFill="1" applyBorder="1" applyAlignment="1">
      <alignment vertical="center"/>
    </xf>
    <xf numFmtId="49" fontId="10" fillId="22" borderId="0" xfId="0" applyNumberFormat="1" applyFont="1" applyFill="1" applyBorder="1" applyAlignment="1">
      <alignment vertical="center" textRotation="90"/>
    </xf>
    <xf numFmtId="0" fontId="18" fillId="25" borderId="0" xfId="4" applyFont="1" applyFill="1" applyBorder="1" applyAlignment="1">
      <alignment vertical="center"/>
    </xf>
    <xf numFmtId="0" fontId="6" fillId="25" borderId="0" xfId="0" applyFont="1" applyFill="1" applyBorder="1" applyAlignment="1">
      <alignment vertical="center"/>
    </xf>
    <xf numFmtId="0" fontId="18" fillId="24" borderId="0" xfId="4" applyFont="1" applyFill="1" applyBorder="1" applyAlignment="1"/>
    <xf numFmtId="0" fontId="0" fillId="12" borderId="4" xfId="0" applyFill="1" applyBorder="1" applyAlignment="1">
      <alignment vertical="center"/>
    </xf>
    <xf numFmtId="167" fontId="4" fillId="8" borderId="0" xfId="0" applyNumberFormat="1" applyFont="1" applyFill="1" applyBorder="1" applyAlignment="1">
      <alignment horizontal="center"/>
    </xf>
    <xf numFmtId="0" fontId="5" fillId="9" borderId="0" xfId="0" applyFont="1" applyFill="1" applyBorder="1"/>
    <xf numFmtId="0" fontId="4" fillId="9" borderId="0" xfId="0" applyFont="1" applyFill="1" applyBorder="1"/>
    <xf numFmtId="167" fontId="8" fillId="9" borderId="0" xfId="2" applyFont="1" applyFill="1" applyBorder="1" applyAlignment="1" applyProtection="1"/>
    <xf numFmtId="170" fontId="8" fillId="8" borderId="0" xfId="0" applyNumberFormat="1" applyFont="1" applyFill="1" applyBorder="1" applyAlignment="1">
      <alignment horizontal="right"/>
    </xf>
    <xf numFmtId="9" fontId="0" fillId="8" borderId="0" xfId="0" applyNumberFormat="1" applyFill="1" applyBorder="1"/>
    <xf numFmtId="167" fontId="5" fillId="12" borderId="0" xfId="2" applyFont="1" applyFill="1" applyBorder="1"/>
    <xf numFmtId="0" fontId="19" fillId="9" borderId="5" xfId="0" applyFont="1" applyFill="1" applyBorder="1" applyProtection="1">
      <protection hidden="1"/>
    </xf>
    <xf numFmtId="167" fontId="14" fillId="9" borderId="3" xfId="2" applyFont="1" applyFill="1" applyBorder="1" applyAlignment="1" applyProtection="1"/>
    <xf numFmtId="167" fontId="14" fillId="7" borderId="3" xfId="2" applyFont="1" applyFill="1" applyBorder="1" applyAlignment="1" applyProtection="1"/>
    <xf numFmtId="165" fontId="4" fillId="9" borderId="5" xfId="0" applyNumberFormat="1" applyFont="1" applyFill="1" applyBorder="1" applyAlignment="1">
      <alignment horizontal="left"/>
    </xf>
    <xf numFmtId="167" fontId="8" fillId="10" borderId="7" xfId="2" applyFont="1" applyFill="1" applyBorder="1" applyAlignment="1" applyProtection="1"/>
    <xf numFmtId="168" fontId="8" fillId="6" borderId="2" xfId="0" applyNumberFormat="1" applyFont="1" applyFill="1" applyBorder="1" applyAlignment="1">
      <alignment horizontal="center"/>
    </xf>
    <xf numFmtId="168" fontId="8" fillId="6" borderId="4" xfId="0" applyNumberFormat="1" applyFont="1" applyFill="1" applyBorder="1" applyAlignment="1">
      <alignment horizontal="center"/>
    </xf>
    <xf numFmtId="169" fontId="8" fillId="11" borderId="6" xfId="0" applyNumberFormat="1" applyFont="1" applyFill="1" applyBorder="1" applyAlignment="1">
      <alignment horizontal="center"/>
    </xf>
    <xf numFmtId="167" fontId="8" fillId="10" borderId="7" xfId="2" applyFont="1" applyFill="1" applyBorder="1" applyAlignment="1" applyProtection="1">
      <alignment horizontal="left"/>
    </xf>
    <xf numFmtId="167" fontId="8" fillId="7" borderId="3" xfId="2" applyFont="1" applyFill="1" applyBorder="1" applyAlignment="1" applyProtection="1"/>
    <xf numFmtId="167" fontId="14" fillId="7" borderId="5" xfId="2" applyFont="1" applyFill="1" applyBorder="1" applyAlignment="1" applyProtection="1"/>
    <xf numFmtId="167" fontId="20" fillId="7" borderId="5" xfId="2" applyFont="1" applyFill="1" applyBorder="1" applyAlignment="1" applyProtection="1"/>
    <xf numFmtId="167" fontId="20" fillId="10" borderId="5" xfId="2" applyFont="1" applyFill="1" applyBorder="1" applyAlignment="1" applyProtection="1"/>
    <xf numFmtId="167" fontId="20" fillId="7" borderId="7" xfId="2" applyFont="1" applyFill="1" applyBorder="1" applyAlignment="1" applyProtection="1"/>
    <xf numFmtId="0" fontId="0" fillId="9" borderId="7" xfId="0" applyFill="1" applyBorder="1"/>
    <xf numFmtId="167" fontId="8" fillId="9" borderId="3" xfId="2" applyFont="1" applyFill="1" applyBorder="1" applyAlignment="1" applyProtection="1"/>
    <xf numFmtId="167" fontId="8" fillId="9" borderId="5" xfId="2" applyFont="1" applyFill="1" applyBorder="1" applyAlignment="1" applyProtection="1"/>
    <xf numFmtId="167" fontId="8" fillId="9" borderId="7" xfId="2" applyFont="1" applyFill="1" applyBorder="1" applyAlignment="1" applyProtection="1"/>
    <xf numFmtId="0" fontId="0" fillId="8" borderId="4" xfId="0" applyFill="1" applyBorder="1" applyAlignment="1">
      <alignment horizontal="center"/>
    </xf>
    <xf numFmtId="170" fontId="8" fillId="8" borderId="4" xfId="0" applyNumberFormat="1" applyFont="1" applyFill="1" applyBorder="1" applyAlignment="1">
      <alignment horizontal="center"/>
    </xf>
    <xf numFmtId="168" fontId="8" fillId="8" borderId="4" xfId="0" applyNumberFormat="1" applyFont="1" applyFill="1" applyBorder="1" applyAlignment="1">
      <alignment horizontal="center"/>
    </xf>
    <xf numFmtId="168" fontId="8" fillId="8" borderId="6" xfId="0" applyNumberFormat="1" applyFont="1" applyFill="1" applyBorder="1" applyAlignment="1">
      <alignment horizontal="center"/>
    </xf>
    <xf numFmtId="167" fontId="14" fillId="9" borderId="7" xfId="2" applyFont="1" applyFill="1" applyBorder="1" applyAlignment="1" applyProtection="1"/>
    <xf numFmtId="43" fontId="0" fillId="8" borderId="0" xfId="0" applyNumberFormat="1" applyFill="1" applyBorder="1"/>
    <xf numFmtId="168" fontId="4" fillId="8" borderId="4" xfId="1" applyNumberFormat="1" applyFont="1" applyFill="1" applyBorder="1" applyAlignment="1">
      <alignment horizontal="center"/>
    </xf>
    <xf numFmtId="0" fontId="21" fillId="12" borderId="0" xfId="0" applyFont="1" applyFill="1" applyBorder="1"/>
    <xf numFmtId="167" fontId="21" fillId="12" borderId="0" xfId="2" applyFont="1" applyFill="1" applyBorder="1"/>
    <xf numFmtId="0" fontId="21" fillId="12" borderId="0" xfId="0" applyFont="1" applyFill="1" applyBorder="1" applyAlignment="1">
      <alignment horizontal="left"/>
    </xf>
    <xf numFmtId="0" fontId="22" fillId="12" borderId="0" xfId="0" applyFont="1" applyFill="1" applyBorder="1"/>
    <xf numFmtId="167" fontId="22" fillId="12" borderId="0" xfId="2" applyFont="1" applyFill="1" applyBorder="1"/>
    <xf numFmtId="0" fontId="23" fillId="0" borderId="0" xfId="0" applyFont="1" applyBorder="1"/>
    <xf numFmtId="173" fontId="11" fillId="0" borderId="0" xfId="0" applyNumberFormat="1" applyFont="1" applyBorder="1"/>
    <xf numFmtId="0" fontId="12" fillId="12" borderId="0" xfId="0" applyFont="1" applyFill="1" applyBorder="1" applyAlignment="1">
      <alignment horizontal="left"/>
    </xf>
    <xf numFmtId="167" fontId="12" fillId="12" borderId="0" xfId="2" applyFont="1" applyFill="1" applyBorder="1"/>
    <xf numFmtId="0" fontId="12" fillId="12" borderId="0" xfId="0" applyFont="1" applyFill="1" applyBorder="1"/>
    <xf numFmtId="168" fontId="12" fillId="12" borderId="0" xfId="0" applyNumberFormat="1" applyFont="1" applyFill="1" applyBorder="1" applyAlignment="1">
      <alignment horizontal="center"/>
    </xf>
    <xf numFmtId="167" fontId="12" fillId="12" borderId="0" xfId="2" applyFont="1" applyFill="1" applyBorder="1" applyAlignment="1" applyProtection="1"/>
    <xf numFmtId="187" fontId="0" fillId="8" borderId="4" xfId="1" applyNumberFormat="1" applyFont="1" applyFill="1" applyBorder="1" applyAlignment="1" applyProtection="1">
      <alignment horizontal="center"/>
      <protection hidden="1"/>
    </xf>
    <xf numFmtId="0" fontId="11" fillId="0" borderId="0" xfId="0" applyFont="1" applyFill="1" applyBorder="1" applyAlignment="1">
      <alignment horizontal="center"/>
    </xf>
    <xf numFmtId="49" fontId="10" fillId="22" borderId="0" xfId="0" applyNumberFormat="1" applyFont="1" applyFill="1" applyBorder="1" applyAlignment="1">
      <alignment horizontal="center" vertical="center" textRotation="90"/>
    </xf>
    <xf numFmtId="0" fontId="6" fillId="25" borderId="0" xfId="0" applyFont="1" applyFill="1" applyBorder="1" applyAlignment="1">
      <alignment horizontal="center" vertical="center"/>
    </xf>
    <xf numFmtId="0" fontId="0" fillId="12" borderId="0" xfId="0" applyFill="1" applyBorder="1" applyAlignment="1">
      <alignment horizontal="center" vertical="center"/>
    </xf>
    <xf numFmtId="0" fontId="21" fillId="12" borderId="0" xfId="0" applyFont="1" applyFill="1" applyBorder="1" applyAlignment="1">
      <alignment horizontal="center" vertical="center"/>
    </xf>
    <xf numFmtId="165" fontId="15" fillId="25" borderId="0" xfId="0" applyNumberFormat="1" applyFont="1" applyFill="1" applyBorder="1" applyAlignment="1">
      <alignment horizontal="center" vertical="center"/>
    </xf>
    <xf numFmtId="0" fontId="18" fillId="25" borderId="0" xfId="4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166" fontId="6" fillId="26" borderId="0" xfId="0" applyNumberFormat="1" applyFont="1" applyFill="1" applyBorder="1" applyAlignment="1">
      <alignment horizontal="center" vertical="center"/>
    </xf>
    <xf numFmtId="166" fontId="18" fillId="23" borderId="0" xfId="4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166" fontId="7" fillId="9" borderId="0" xfId="0" applyNumberFormat="1" applyFont="1" applyFill="1" applyBorder="1" applyAlignment="1">
      <alignment horizontal="center" vertical="center"/>
    </xf>
    <xf numFmtId="0" fontId="11" fillId="12" borderId="0" xfId="0" applyFont="1" applyFill="1" applyBorder="1" applyAlignment="1">
      <alignment horizontal="center"/>
    </xf>
    <xf numFmtId="166" fontId="7" fillId="12" borderId="0" xfId="0" applyNumberFormat="1" applyFont="1" applyFill="1" applyBorder="1" applyAlignment="1">
      <alignment horizontal="center" vertical="center"/>
    </xf>
    <xf numFmtId="168" fontId="8" fillId="27" borderId="4" xfId="0" applyNumberFormat="1" applyFont="1" applyFill="1" applyBorder="1" applyAlignment="1">
      <alignment horizontal="center"/>
    </xf>
    <xf numFmtId="172" fontId="3" fillId="21" borderId="2" xfId="1" applyNumberFormat="1" applyFill="1" applyBorder="1" applyAlignment="1">
      <alignment horizontal="center"/>
    </xf>
    <xf numFmtId="170" fontId="20" fillId="28" borderId="4" xfId="0" applyNumberFormat="1" applyFont="1" applyFill="1" applyBorder="1" applyAlignment="1">
      <alignment horizontal="center"/>
    </xf>
    <xf numFmtId="170" fontId="20" fillId="28" borderId="6" xfId="0" applyNumberFormat="1" applyFont="1" applyFill="1" applyBorder="1" applyAlignment="1">
      <alignment horizontal="center"/>
    </xf>
    <xf numFmtId="170" fontId="8" fillId="28" borderId="6" xfId="0" applyNumberFormat="1" applyFont="1" applyFill="1" applyBorder="1" applyAlignment="1">
      <alignment horizontal="center"/>
    </xf>
    <xf numFmtId="170" fontId="8" fillId="21" borderId="2" xfId="0" applyNumberFormat="1" applyFont="1" applyFill="1" applyBorder="1" applyAlignment="1">
      <alignment horizontal="center"/>
    </xf>
    <xf numFmtId="9" fontId="8" fillId="21" borderId="4" xfId="3" applyFont="1" applyFill="1" applyBorder="1" applyAlignment="1">
      <alignment horizontal="center"/>
    </xf>
    <xf numFmtId="171" fontId="3" fillId="21" borderId="2" xfId="1" applyNumberFormat="1" applyFill="1" applyBorder="1" applyAlignment="1">
      <alignment horizontal="center"/>
    </xf>
    <xf numFmtId="0" fontId="0" fillId="21" borderId="4" xfId="0" applyFill="1" applyBorder="1" applyAlignment="1">
      <alignment horizontal="center"/>
    </xf>
    <xf numFmtId="0" fontId="0" fillId="21" borderId="6" xfId="0" applyFill="1" applyBorder="1" applyAlignment="1">
      <alignment horizontal="center"/>
    </xf>
    <xf numFmtId="167" fontId="3" fillId="21" borderId="2" xfId="2" applyFill="1" applyBorder="1" applyAlignment="1">
      <alignment horizontal="center"/>
    </xf>
    <xf numFmtId="167" fontId="3" fillId="21" borderId="4" xfId="2" applyFill="1" applyBorder="1" applyAlignment="1">
      <alignment horizontal="center"/>
    </xf>
    <xf numFmtId="167" fontId="3" fillId="21" borderId="6" xfId="2" applyFill="1" applyBorder="1" applyAlignment="1">
      <alignment horizontal="center"/>
    </xf>
    <xf numFmtId="167" fontId="5" fillId="21" borderId="0" xfId="0" applyNumberFormat="1" applyFont="1" applyFill="1" applyBorder="1"/>
    <xf numFmtId="167" fontId="4" fillId="21" borderId="0" xfId="2" applyFont="1" applyFill="1" applyBorder="1" applyAlignment="1" applyProtection="1"/>
    <xf numFmtId="167" fontId="4" fillId="29" borderId="0" xfId="2" applyFont="1" applyFill="1" applyBorder="1" applyAlignment="1" applyProtection="1"/>
  </cellXfs>
  <cellStyles count="5">
    <cellStyle name="Hiperlink" xfId="4" builtinId="8"/>
    <cellStyle name="Moeda" xfId="2" builtinId="4"/>
    <cellStyle name="Normal" xfId="0" builtinId="0"/>
    <cellStyle name="Porcentagem" xfId="3" builtinId="5"/>
    <cellStyle name="Vírgula" xfId="1" builtinId="3"/>
  </cellStyles>
  <dxfs count="4">
    <dxf>
      <fill>
        <patternFill>
          <bgColor theme="0" tint="-0.14996795556505021"/>
        </patternFill>
      </fill>
    </dxf>
    <dxf>
      <fill>
        <patternFill>
          <bgColor theme="0" tint="-4.9989318521683403E-2"/>
        </patternFill>
      </fill>
    </dxf>
    <dxf>
      <font>
        <color theme="0" tint="-0.14996795556505021"/>
      </font>
    </dxf>
    <dxf>
      <font>
        <color theme="0" tint="-4.9989318521683403E-2"/>
      </font>
    </dxf>
  </dxfs>
  <tableStyles count="2" defaultTableStyle="TableStyleMedium2" defaultPivotStyle="PivotStyleLight16">
    <tableStyle name="Estilo de Tabela 1" pivot="0" count="2" xr9:uid="{00000000-0011-0000-FFFF-FFFF00000000}">
      <tableStyleElement type="firstRowStripe" dxfId="3"/>
      <tableStyleElement type="secondRowStripe" dxfId="2"/>
    </tableStyle>
    <tableStyle name="Estilo de Tabela 2" pivot="0" count="2" xr9:uid="{00000000-0011-0000-FFFF-FFFF01000000}">
      <tableStyleElement type="firstRowStripe" dxfId="1"/>
      <tableStyleElement type="secondRowStripe" dxfId="0"/>
    </tableStyle>
  </table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98DA"/>
      <color rgb="FF75B689"/>
      <color rgb="FFA4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berschool.com.br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berschool.com.br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berschool.com.br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berschool.com.br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berschool.com.br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fiberschool.com.br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548640</xdr:colOff>
      <xdr:row>28</xdr:row>
      <xdr:rowOff>137160</xdr:rowOff>
    </xdr:from>
    <xdr:to>
      <xdr:col>12</xdr:col>
      <xdr:colOff>59593</xdr:colOff>
      <xdr:row>31</xdr:row>
      <xdr:rowOff>22860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69263B-71BC-4B04-8108-87CEED0EE8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3700" y="5570220"/>
          <a:ext cx="3740053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43597</xdr:colOff>
      <xdr:row>44</xdr:row>
      <xdr:rowOff>30480</xdr:rowOff>
    </xdr:from>
    <xdr:to>
      <xdr:col>3</xdr:col>
      <xdr:colOff>82453</xdr:colOff>
      <xdr:row>46</xdr:row>
      <xdr:rowOff>76200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E807DF-C207-4BC8-B2B5-29DF8ABFC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197" y="7932420"/>
          <a:ext cx="3490716" cy="4267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20</xdr:row>
      <xdr:rowOff>104775</xdr:rowOff>
    </xdr:from>
    <xdr:to>
      <xdr:col>3</xdr:col>
      <xdr:colOff>168178</xdr:colOff>
      <xdr:row>22</xdr:row>
      <xdr:rowOff>1050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6CBA3F-EAD9-41E2-ACD2-6ECFB671C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3905250"/>
          <a:ext cx="3359053" cy="410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26</xdr:row>
      <xdr:rowOff>10804</xdr:rowOff>
    </xdr:from>
    <xdr:to>
      <xdr:col>3</xdr:col>
      <xdr:colOff>139603</xdr:colOff>
      <xdr:row>27</xdr:row>
      <xdr:rowOff>228600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681C4D-9D66-4A07-B56D-3FABE873C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200" y="5059054"/>
          <a:ext cx="3340003" cy="4082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19</xdr:row>
      <xdr:rowOff>85629</xdr:rowOff>
    </xdr:from>
    <xdr:to>
      <xdr:col>3</xdr:col>
      <xdr:colOff>149128</xdr:colOff>
      <xdr:row>21</xdr:row>
      <xdr:rowOff>28575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6BF527-B741-4240-A528-DB64E12F6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028979"/>
          <a:ext cx="3273328" cy="40014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533401</xdr:colOff>
      <xdr:row>19</xdr:row>
      <xdr:rowOff>133350</xdr:rowOff>
    </xdr:from>
    <xdr:to>
      <xdr:col>2</xdr:col>
      <xdr:colOff>1552576</xdr:colOff>
      <xdr:row>21</xdr:row>
      <xdr:rowOff>59745</xdr:rowOff>
    </xdr:to>
    <xdr:pic>
      <xdr:nvPicPr>
        <xdr:cNvPr id="2" name="Imagem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5C113F-59C4-4418-AC18-8E28C5C8B1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1" y="3743325"/>
          <a:ext cx="2514600" cy="3073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308"/>
  <sheetViews>
    <sheetView topLeftCell="A2" workbookViewId="0">
      <selection activeCell="C4" sqref="C4:C5"/>
    </sheetView>
  </sheetViews>
  <sheetFormatPr defaultColWidth="9.140625" defaultRowHeight="15" x14ac:dyDescent="0.25"/>
  <cols>
    <col min="1" max="1" width="5.7109375" style="4" customWidth="1"/>
    <col min="2" max="2" width="1.140625" style="65" customWidth="1"/>
    <col min="3" max="3" width="11.140625" style="16" bestFit="1" customWidth="1"/>
    <col min="4" max="4" width="44.85546875" style="4" bestFit="1" customWidth="1"/>
    <col min="5" max="5" width="1.28515625" style="11" customWidth="1"/>
    <col min="6" max="6" width="5.5703125" style="11" customWidth="1"/>
    <col min="7" max="7" width="1.28515625" style="11" customWidth="1"/>
    <col min="8" max="8" width="17.7109375" style="32" bestFit="1" customWidth="1"/>
    <col min="9" max="9" width="15.85546875" style="6" bestFit="1" customWidth="1"/>
    <col min="10" max="10" width="1.85546875" style="11" customWidth="1"/>
    <col min="11" max="11" width="17.7109375" style="4" bestFit="1" customWidth="1"/>
    <col min="12" max="12" width="15.140625" style="6" bestFit="1" customWidth="1"/>
    <col min="13" max="13" width="9.140625" style="11" bestFit="1" customWidth="1"/>
    <col min="14" max="14" width="14.28515625" style="137" bestFit="1" customWidth="1"/>
    <col min="15" max="15" width="9.5703125" style="137" bestFit="1" customWidth="1"/>
    <col min="16" max="21" width="9.140625" style="137"/>
    <col min="22" max="22" width="15.85546875" style="11" bestFit="1" customWidth="1"/>
    <col min="23" max="43" width="9.140625" style="11"/>
    <col min="44" max="16384" width="9.140625" style="4"/>
  </cols>
  <sheetData>
    <row r="1" spans="1:27" s="11" customFormat="1" ht="15.75" customHeight="1" x14ac:dyDescent="0.25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</row>
    <row r="2" spans="1:27" ht="18.75" customHeight="1" x14ac:dyDescent="0.25">
      <c r="A2" s="169" t="s">
        <v>32</v>
      </c>
      <c r="B2" s="77"/>
      <c r="C2" s="170" t="s">
        <v>31</v>
      </c>
      <c r="D2" s="170"/>
      <c r="E2" s="77"/>
      <c r="F2" s="169" t="s">
        <v>38</v>
      </c>
      <c r="G2" s="76"/>
      <c r="H2" s="172" t="s">
        <v>0</v>
      </c>
      <c r="I2" s="172"/>
      <c r="J2" s="116"/>
      <c r="K2" s="172" t="s">
        <v>28</v>
      </c>
      <c r="L2" s="172"/>
      <c r="M2" s="76"/>
      <c r="N2" s="138"/>
      <c r="O2" s="138"/>
      <c r="P2" s="138"/>
      <c r="Q2" s="138"/>
      <c r="R2" s="138"/>
      <c r="S2" s="138"/>
      <c r="T2" s="138"/>
      <c r="U2" s="138"/>
      <c r="V2" s="76"/>
      <c r="W2" s="76"/>
      <c r="X2" s="76"/>
      <c r="Y2" s="76"/>
      <c r="Z2" s="76"/>
      <c r="AA2" s="76"/>
    </row>
    <row r="3" spans="1:27" ht="18.75" customHeight="1" x14ac:dyDescent="0.3">
      <c r="A3" s="171"/>
      <c r="B3" s="77"/>
      <c r="C3" s="78"/>
      <c r="D3" s="78"/>
      <c r="E3" s="77"/>
      <c r="F3" s="171"/>
      <c r="G3" s="76"/>
      <c r="H3" s="30" t="s">
        <v>35</v>
      </c>
      <c r="I3" s="50">
        <v>7500</v>
      </c>
      <c r="J3" s="117"/>
      <c r="K3" s="30" t="s">
        <v>24</v>
      </c>
      <c r="L3" s="50">
        <v>4770</v>
      </c>
      <c r="M3" s="115"/>
      <c r="N3" s="138"/>
      <c r="O3" s="138"/>
      <c r="P3" s="138"/>
      <c r="Q3" s="138"/>
      <c r="R3" s="138"/>
      <c r="S3" s="138"/>
      <c r="T3" s="138"/>
      <c r="U3" s="138"/>
      <c r="V3" s="76"/>
      <c r="W3" s="76"/>
      <c r="X3" s="76"/>
      <c r="Y3" s="76"/>
      <c r="Z3" s="76"/>
      <c r="AA3" s="76"/>
    </row>
    <row r="4" spans="1:27" x14ac:dyDescent="0.25">
      <c r="A4" s="171"/>
      <c r="B4" s="77"/>
      <c r="C4" s="17">
        <v>4808</v>
      </c>
      <c r="D4" s="66" t="s">
        <v>20</v>
      </c>
      <c r="E4" s="77"/>
      <c r="F4" s="171"/>
      <c r="G4" s="76"/>
      <c r="H4" s="30" t="s">
        <v>3</v>
      </c>
      <c r="I4" s="50">
        <v>1754.0933333333332</v>
      </c>
      <c r="J4" s="76"/>
      <c r="K4" s="30" t="s">
        <v>3</v>
      </c>
      <c r="L4" s="50">
        <v>715.07999999999993</v>
      </c>
      <c r="M4" s="76"/>
      <c r="N4" s="138"/>
      <c r="O4" s="138"/>
      <c r="P4" s="138"/>
      <c r="Q4" s="138"/>
      <c r="R4" s="138"/>
      <c r="S4" s="138"/>
      <c r="T4" s="138"/>
      <c r="U4" s="138"/>
      <c r="V4" s="76"/>
      <c r="W4" s="76"/>
      <c r="X4" s="76"/>
      <c r="Y4" s="76"/>
      <c r="Z4" s="76"/>
      <c r="AA4" s="76"/>
    </row>
    <row r="5" spans="1:27" x14ac:dyDescent="0.25">
      <c r="A5" s="171"/>
      <c r="B5" s="77"/>
      <c r="C5" s="17">
        <v>10949</v>
      </c>
      <c r="D5" s="66" t="s">
        <v>27</v>
      </c>
      <c r="E5" s="77"/>
      <c r="F5" s="171"/>
      <c r="G5" s="76"/>
      <c r="H5" s="30" t="s">
        <v>40</v>
      </c>
      <c r="I5" s="50">
        <v>5762.5</v>
      </c>
      <c r="J5" s="76"/>
      <c r="K5" s="30" t="s">
        <v>40</v>
      </c>
      <c r="L5" s="56">
        <v>300</v>
      </c>
      <c r="M5" s="76"/>
      <c r="N5" s="138"/>
      <c r="O5" s="138"/>
      <c r="P5" s="138"/>
      <c r="Q5" s="138"/>
      <c r="R5" s="138"/>
      <c r="S5" s="138"/>
      <c r="T5" s="138"/>
      <c r="U5" s="138"/>
      <c r="V5" s="76"/>
      <c r="W5" s="76"/>
      <c r="X5" s="76"/>
      <c r="Y5" s="76"/>
      <c r="Z5" s="76"/>
      <c r="AA5" s="76"/>
    </row>
    <row r="6" spans="1:27" x14ac:dyDescent="0.25">
      <c r="A6" s="171"/>
      <c r="B6" s="77"/>
      <c r="C6" s="17">
        <v>33</v>
      </c>
      <c r="D6" s="15" t="s">
        <v>14</v>
      </c>
      <c r="E6" s="77"/>
      <c r="F6" s="171"/>
      <c r="G6" s="76"/>
      <c r="H6" s="30" t="s">
        <v>67</v>
      </c>
      <c r="I6" s="56">
        <v>11765</v>
      </c>
      <c r="J6" s="76"/>
      <c r="K6" s="30" t="s">
        <v>61</v>
      </c>
      <c r="L6" s="43">
        <v>1928.36</v>
      </c>
      <c r="M6" s="76"/>
      <c r="N6" s="138"/>
      <c r="O6" s="138"/>
      <c r="P6" s="138"/>
      <c r="Q6" s="138"/>
      <c r="R6" s="138"/>
      <c r="S6" s="138"/>
      <c r="T6" s="138"/>
      <c r="U6" s="138"/>
      <c r="V6" s="76"/>
      <c r="W6" s="76"/>
      <c r="X6" s="76"/>
      <c r="Y6" s="76"/>
      <c r="Z6" s="76"/>
      <c r="AA6" s="76"/>
    </row>
    <row r="7" spans="1:27" s="11" customFormat="1" x14ac:dyDescent="0.25">
      <c r="A7" s="171"/>
      <c r="B7" s="77"/>
      <c r="C7" s="47">
        <v>20</v>
      </c>
      <c r="D7" s="44" t="s">
        <v>16</v>
      </c>
      <c r="E7" s="77"/>
      <c r="F7" s="171"/>
      <c r="G7" s="76"/>
      <c r="H7" s="53" t="s">
        <v>12</v>
      </c>
      <c r="I7" s="51">
        <v>26781.593333333334</v>
      </c>
      <c r="J7" s="76"/>
      <c r="K7" s="52" t="s">
        <v>12</v>
      </c>
      <c r="L7" s="51">
        <v>5785.08</v>
      </c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</row>
    <row r="8" spans="1:27" s="11" customFormat="1" x14ac:dyDescent="0.25">
      <c r="A8" s="171"/>
      <c r="B8" s="77"/>
      <c r="C8" s="76"/>
      <c r="D8" s="76"/>
      <c r="E8" s="77"/>
      <c r="F8" s="171"/>
      <c r="G8" s="76"/>
      <c r="H8" s="114"/>
      <c r="I8" s="117"/>
      <c r="J8" s="76"/>
      <c r="K8" s="76"/>
      <c r="L8" s="117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</row>
    <row r="9" spans="1:27" x14ac:dyDescent="0.25">
      <c r="A9" s="171"/>
      <c r="B9" s="77"/>
      <c r="C9" s="33">
        <v>8</v>
      </c>
      <c r="D9" s="15" t="s">
        <v>28</v>
      </c>
      <c r="E9" s="77"/>
      <c r="F9" s="171"/>
      <c r="G9" s="76"/>
      <c r="H9" s="172" t="s">
        <v>17</v>
      </c>
      <c r="I9" s="172"/>
      <c r="J9" s="118"/>
      <c r="K9" s="172" t="s">
        <v>29</v>
      </c>
      <c r="L9" s="172"/>
      <c r="M9" s="76"/>
      <c r="N9" s="138"/>
      <c r="O9" s="138"/>
      <c r="P9" s="138"/>
      <c r="Q9" s="138"/>
      <c r="R9" s="138"/>
      <c r="S9" s="138"/>
      <c r="T9" s="138"/>
      <c r="U9" s="138"/>
      <c r="V9" s="76"/>
      <c r="W9" s="76"/>
      <c r="X9" s="76"/>
      <c r="Y9" s="76"/>
      <c r="Z9" s="76"/>
      <c r="AA9" s="76"/>
    </row>
    <row r="10" spans="1:27" x14ac:dyDescent="0.25">
      <c r="A10" s="171"/>
      <c r="B10" s="77"/>
      <c r="C10" s="34">
        <f>C4/C11</f>
        <v>601</v>
      </c>
      <c r="D10" s="66" t="s">
        <v>30</v>
      </c>
      <c r="E10" s="77"/>
      <c r="F10" s="171"/>
      <c r="G10" s="76"/>
      <c r="H10" s="30" t="s">
        <v>35</v>
      </c>
      <c r="I10" s="50">
        <v>4345.6000000000004</v>
      </c>
      <c r="J10" s="76"/>
      <c r="K10" s="30" t="s">
        <v>24</v>
      </c>
      <c r="L10" s="50">
        <v>2660</v>
      </c>
      <c r="M10" s="115"/>
      <c r="N10" s="138"/>
      <c r="O10" s="138"/>
      <c r="P10" s="138"/>
      <c r="Q10" s="138"/>
      <c r="R10" s="138"/>
      <c r="S10" s="138"/>
      <c r="T10" s="138"/>
      <c r="U10" s="138"/>
      <c r="V10" s="76"/>
      <c r="W10" s="76"/>
      <c r="X10" s="76"/>
      <c r="Y10" s="76"/>
      <c r="Z10" s="76"/>
      <c r="AA10" s="76"/>
    </row>
    <row r="11" spans="1:27" x14ac:dyDescent="0.25">
      <c r="A11" s="171"/>
      <c r="B11" s="77"/>
      <c r="C11" s="69">
        <v>8</v>
      </c>
      <c r="D11" s="67" t="s">
        <v>68</v>
      </c>
      <c r="E11" s="77"/>
      <c r="F11" s="171"/>
      <c r="G11" s="76"/>
      <c r="H11" s="30" t="s">
        <v>3</v>
      </c>
      <c r="I11" s="50">
        <v>1825.1946666666665</v>
      </c>
      <c r="J11" s="76"/>
      <c r="K11" s="30" t="s">
        <v>3</v>
      </c>
      <c r="L11" s="50">
        <v>4427.38</v>
      </c>
      <c r="M11" s="76"/>
      <c r="N11" s="138"/>
      <c r="O11" s="138"/>
      <c r="P11" s="138"/>
      <c r="Q11" s="138"/>
      <c r="R11" s="138"/>
      <c r="S11" s="138"/>
      <c r="T11" s="138"/>
      <c r="U11" s="138"/>
      <c r="V11" s="76"/>
      <c r="W11" s="76"/>
      <c r="X11" s="76"/>
      <c r="Y11" s="76"/>
      <c r="Z11" s="76"/>
      <c r="AA11" s="76"/>
    </row>
    <row r="12" spans="1:27" x14ac:dyDescent="0.25">
      <c r="A12" s="171"/>
      <c r="B12" s="77"/>
      <c r="C12" s="69">
        <v>16</v>
      </c>
      <c r="D12" s="66" t="s">
        <v>21</v>
      </c>
      <c r="E12" s="77"/>
      <c r="F12" s="171"/>
      <c r="G12" s="76"/>
      <c r="H12" s="30" t="s">
        <v>40</v>
      </c>
      <c r="I12" s="56">
        <v>6790</v>
      </c>
      <c r="J12" s="76"/>
      <c r="K12" s="30" t="s">
        <v>40</v>
      </c>
      <c r="L12" s="56">
        <v>1900</v>
      </c>
      <c r="M12" s="76"/>
      <c r="N12" s="138"/>
      <c r="O12" s="138"/>
      <c r="P12" s="138"/>
      <c r="Q12" s="138"/>
      <c r="R12" s="138"/>
      <c r="S12" s="138"/>
      <c r="T12" s="138"/>
      <c r="U12" s="138"/>
      <c r="V12" s="76"/>
      <c r="W12" s="76"/>
      <c r="X12" s="76"/>
      <c r="Y12" s="76"/>
      <c r="Z12" s="76"/>
      <c r="AA12" s="76"/>
    </row>
    <row r="13" spans="1:27" x14ac:dyDescent="0.25">
      <c r="A13" s="171"/>
      <c r="B13" s="77"/>
      <c r="C13" s="35">
        <v>68.030303030303031</v>
      </c>
      <c r="D13" s="36" t="s">
        <v>18</v>
      </c>
      <c r="E13" s="77"/>
      <c r="F13" s="171"/>
      <c r="G13" s="76"/>
      <c r="H13" s="53" t="s">
        <v>64</v>
      </c>
      <c r="I13" s="43">
        <v>4320.2648888888889</v>
      </c>
      <c r="J13" s="76"/>
      <c r="K13" s="39" t="s">
        <v>65</v>
      </c>
      <c r="L13" s="57">
        <v>473.02000000000004</v>
      </c>
      <c r="M13" s="120"/>
      <c r="N13" s="138"/>
      <c r="O13" s="138"/>
      <c r="P13" s="138"/>
      <c r="Q13" s="138"/>
      <c r="R13" s="138"/>
      <c r="S13" s="138"/>
      <c r="T13" s="138"/>
      <c r="U13" s="138"/>
      <c r="V13" s="76"/>
      <c r="W13" s="76"/>
      <c r="X13" s="76"/>
      <c r="Y13" s="76"/>
      <c r="Z13" s="76"/>
      <c r="AA13" s="76"/>
    </row>
    <row r="14" spans="1:27" x14ac:dyDescent="0.25">
      <c r="A14" s="171"/>
      <c r="B14" s="77"/>
      <c r="C14" s="48">
        <v>2305</v>
      </c>
      <c r="D14" s="44" t="s">
        <v>43</v>
      </c>
      <c r="E14" s="77"/>
      <c r="F14" s="171"/>
      <c r="G14" s="76"/>
      <c r="H14" s="54" t="s">
        <v>12</v>
      </c>
      <c r="I14" s="51">
        <v>12960.794666666667</v>
      </c>
      <c r="J14" s="76"/>
      <c r="K14" s="52" t="s">
        <v>12</v>
      </c>
      <c r="L14" s="51">
        <v>8987.380000000001</v>
      </c>
      <c r="M14" s="120"/>
      <c r="N14" s="138"/>
      <c r="O14" s="138"/>
      <c r="P14" s="138"/>
      <c r="Q14" s="138"/>
      <c r="R14" s="138"/>
      <c r="S14" s="138"/>
      <c r="T14" s="138"/>
      <c r="U14" s="138"/>
      <c r="V14" s="76"/>
      <c r="W14" s="76"/>
      <c r="X14" s="76"/>
      <c r="Y14" s="76"/>
      <c r="Z14" s="76"/>
      <c r="AA14" s="76"/>
    </row>
    <row r="15" spans="1:27" s="11" customFormat="1" x14ac:dyDescent="0.25">
      <c r="A15" s="171"/>
      <c r="B15" s="77"/>
      <c r="C15" s="33">
        <v>8</v>
      </c>
      <c r="D15" s="15" t="s">
        <v>29</v>
      </c>
      <c r="E15" s="77"/>
      <c r="F15" s="171"/>
      <c r="G15" s="76"/>
      <c r="H15" s="114"/>
      <c r="I15" s="117"/>
      <c r="J15" s="76"/>
      <c r="K15" s="76"/>
      <c r="L15" s="117"/>
      <c r="M15" s="120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</row>
    <row r="16" spans="1:27" x14ac:dyDescent="0.25">
      <c r="A16" s="171"/>
      <c r="B16" s="77"/>
      <c r="C16" s="37">
        <f>C5/C17</f>
        <v>171.078125</v>
      </c>
      <c r="D16" s="66" t="s">
        <v>15</v>
      </c>
      <c r="E16" s="77"/>
      <c r="F16" s="171"/>
      <c r="G16" s="76"/>
      <c r="H16" s="173" t="s">
        <v>62</v>
      </c>
      <c r="I16" s="173"/>
      <c r="J16" s="119"/>
      <c r="K16" s="172" t="s">
        <v>41</v>
      </c>
      <c r="L16" s="172"/>
      <c r="M16" s="76"/>
      <c r="N16" s="138"/>
      <c r="O16" s="138"/>
      <c r="P16" s="138"/>
      <c r="Q16" s="138"/>
      <c r="R16" s="138"/>
      <c r="S16" s="138"/>
      <c r="T16" s="138"/>
      <c r="U16" s="138"/>
      <c r="V16" s="76"/>
      <c r="W16" s="76"/>
      <c r="X16" s="76"/>
      <c r="Y16" s="76"/>
      <c r="Z16" s="76"/>
      <c r="AA16" s="76"/>
    </row>
    <row r="17" spans="1:27" x14ac:dyDescent="0.25">
      <c r="A17" s="171"/>
      <c r="B17" s="77"/>
      <c r="C17" s="69">
        <f>C11*8</f>
        <v>64</v>
      </c>
      <c r="D17" s="68" t="s">
        <v>69</v>
      </c>
      <c r="E17" s="77"/>
      <c r="F17" s="171"/>
      <c r="G17" s="76"/>
      <c r="H17" s="30" t="s">
        <v>35</v>
      </c>
      <c r="I17" s="50">
        <v>11845.6</v>
      </c>
      <c r="J17" s="76"/>
      <c r="K17" s="30" t="s">
        <v>35</v>
      </c>
      <c r="L17" s="43">
        <v>113</v>
      </c>
      <c r="M17" s="76"/>
      <c r="N17" s="138"/>
      <c r="O17" s="117"/>
      <c r="P17" s="138"/>
      <c r="Q17" s="138"/>
      <c r="R17" s="138"/>
      <c r="S17" s="138"/>
      <c r="T17" s="138"/>
      <c r="U17" s="138"/>
      <c r="V17" s="76"/>
      <c r="W17" s="76"/>
      <c r="X17" s="76"/>
      <c r="Y17" s="76"/>
      <c r="Z17" s="76"/>
      <c r="AA17" s="76"/>
    </row>
    <row r="18" spans="1:27" x14ac:dyDescent="0.25">
      <c r="A18" s="171"/>
      <c r="B18" s="77"/>
      <c r="C18" s="35">
        <v>70.787878787878782</v>
      </c>
      <c r="D18" s="42" t="s">
        <v>19</v>
      </c>
      <c r="E18" s="77"/>
      <c r="F18" s="171"/>
      <c r="G18" s="76"/>
      <c r="H18" s="30" t="s">
        <v>24</v>
      </c>
      <c r="I18" s="50">
        <v>7430</v>
      </c>
      <c r="J18" s="76"/>
      <c r="K18" s="30" t="s">
        <v>3</v>
      </c>
      <c r="L18" s="43">
        <v>30.303030303030305</v>
      </c>
      <c r="M18" s="76"/>
      <c r="N18" s="138"/>
      <c r="O18" s="117"/>
      <c r="P18" s="138"/>
      <c r="Q18" s="138"/>
      <c r="R18" s="138"/>
      <c r="S18" s="138"/>
      <c r="T18" s="138"/>
      <c r="U18" s="138"/>
      <c r="V18" s="76"/>
      <c r="W18" s="76"/>
      <c r="X18" s="76"/>
      <c r="Y18" s="76"/>
      <c r="Z18" s="76"/>
      <c r="AA18" s="76"/>
    </row>
    <row r="19" spans="1:27" s="11" customFormat="1" x14ac:dyDescent="0.25">
      <c r="A19" s="171"/>
      <c r="B19" s="77"/>
      <c r="C19" s="48">
        <v>2716</v>
      </c>
      <c r="D19" s="45" t="s">
        <v>42</v>
      </c>
      <c r="E19" s="77"/>
      <c r="F19" s="171"/>
      <c r="G19" s="76"/>
      <c r="H19" s="30" t="s">
        <v>3</v>
      </c>
      <c r="I19" s="50">
        <v>8721.7479999999996</v>
      </c>
      <c r="J19" s="120"/>
      <c r="K19" s="30" t="s">
        <v>67</v>
      </c>
      <c r="L19" s="57">
        <v>250</v>
      </c>
      <c r="M19" s="76"/>
      <c r="N19" s="138"/>
      <c r="O19" s="117"/>
      <c r="P19" s="138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</row>
    <row r="20" spans="1:27" x14ac:dyDescent="0.25">
      <c r="A20" s="171"/>
      <c r="B20" s="77"/>
      <c r="C20" s="37">
        <f>C16/2+20</f>
        <v>105.5390625</v>
      </c>
      <c r="D20" s="66" t="s">
        <v>36</v>
      </c>
      <c r="E20" s="77"/>
      <c r="F20" s="171"/>
      <c r="G20" s="76"/>
      <c r="H20" s="30" t="s">
        <v>67</v>
      </c>
      <c r="I20" s="50">
        <v>11765</v>
      </c>
      <c r="J20" s="120"/>
      <c r="K20" s="30" t="s">
        <v>70</v>
      </c>
      <c r="L20" s="57">
        <v>100</v>
      </c>
      <c r="M20" s="76"/>
      <c r="N20" s="138"/>
      <c r="O20" s="117"/>
      <c r="P20" s="138"/>
      <c r="Q20" s="138"/>
      <c r="R20" s="138"/>
      <c r="S20" s="138"/>
      <c r="T20" s="138"/>
      <c r="U20" s="138"/>
      <c r="V20" s="76"/>
      <c r="W20" s="76"/>
      <c r="X20" s="76"/>
      <c r="Y20" s="76"/>
      <c r="Z20" s="76"/>
      <c r="AA20" s="76"/>
    </row>
    <row r="21" spans="1:27" x14ac:dyDescent="0.25">
      <c r="A21" s="171"/>
      <c r="B21" s="77"/>
      <c r="C21" s="35">
        <v>3.0303030303030303</v>
      </c>
      <c r="D21" s="42" t="s">
        <v>37</v>
      </c>
      <c r="E21" s="77"/>
      <c r="F21" s="171"/>
      <c r="G21" s="76"/>
      <c r="H21" s="30" t="s">
        <v>70</v>
      </c>
      <c r="I21" s="56">
        <v>14752.5</v>
      </c>
      <c r="J21" s="120"/>
      <c r="K21" s="52" t="s">
        <v>12</v>
      </c>
      <c r="L21" s="51">
        <v>493.30303030303031</v>
      </c>
      <c r="M21" s="76"/>
      <c r="N21" s="138"/>
      <c r="O21" s="117"/>
      <c r="P21" s="138"/>
      <c r="Q21" s="138"/>
      <c r="R21" s="138"/>
      <c r="S21" s="138"/>
      <c r="T21" s="138"/>
      <c r="U21" s="138"/>
      <c r="V21" s="76"/>
      <c r="W21" s="76"/>
      <c r="X21" s="76"/>
      <c r="Y21" s="76"/>
      <c r="Z21" s="76"/>
      <c r="AA21" s="76"/>
    </row>
    <row r="22" spans="1:27" x14ac:dyDescent="0.25">
      <c r="A22" s="171"/>
      <c r="B22" s="77"/>
      <c r="C22" s="48">
        <v>15200</v>
      </c>
      <c r="D22" s="46" t="s">
        <v>44</v>
      </c>
      <c r="E22" s="77"/>
      <c r="F22" s="171"/>
      <c r="G22" s="76"/>
      <c r="H22" s="30" t="s">
        <v>66</v>
      </c>
      <c r="I22" s="72">
        <v>358.65031578947367</v>
      </c>
      <c r="J22" s="76"/>
      <c r="K22" s="173" t="s">
        <v>71</v>
      </c>
      <c r="L22" s="173"/>
      <c r="M22" s="76"/>
      <c r="N22" s="156"/>
      <c r="O22" s="117"/>
      <c r="P22" s="138"/>
      <c r="Q22" s="138"/>
      <c r="R22" s="138"/>
      <c r="S22" s="138"/>
      <c r="T22" s="138"/>
      <c r="U22" s="138"/>
      <c r="V22" s="76"/>
      <c r="W22" s="76"/>
      <c r="X22" s="76"/>
      <c r="Y22" s="76"/>
      <c r="Z22" s="76"/>
      <c r="AA22" s="76"/>
    </row>
    <row r="23" spans="1:27" x14ac:dyDescent="0.25">
      <c r="A23" s="171"/>
      <c r="B23" s="77"/>
      <c r="C23" s="40">
        <v>0</v>
      </c>
      <c r="D23" s="38" t="s">
        <v>84</v>
      </c>
      <c r="E23" s="77"/>
      <c r="F23" s="171"/>
      <c r="G23" s="76"/>
      <c r="H23" s="52" t="s">
        <v>12</v>
      </c>
      <c r="I23" s="55">
        <v>54514.847999999998</v>
      </c>
      <c r="J23" s="120"/>
      <c r="K23" s="73">
        <v>138.81818181818181</v>
      </c>
      <c r="L23" s="74">
        <v>971.72727272727275</v>
      </c>
      <c r="M23" s="76"/>
      <c r="N23" s="138"/>
      <c r="O23" s="117"/>
      <c r="P23" s="138"/>
      <c r="Q23" s="138"/>
      <c r="R23" s="138"/>
      <c r="S23" s="138"/>
      <c r="T23" s="138"/>
      <c r="U23" s="138"/>
      <c r="V23" s="76"/>
      <c r="W23" s="76"/>
      <c r="X23" s="76"/>
      <c r="Y23" s="76"/>
      <c r="Z23" s="76"/>
      <c r="AA23" s="76"/>
    </row>
    <row r="24" spans="1:27" s="11" customFormat="1" x14ac:dyDescent="0.25">
      <c r="A24" s="171"/>
      <c r="B24" s="77"/>
      <c r="C24" s="154">
        <v>0</v>
      </c>
      <c r="D24" s="38" t="s">
        <v>85</v>
      </c>
      <c r="E24" s="77"/>
      <c r="F24" s="171"/>
      <c r="G24" s="76"/>
      <c r="H24" s="118"/>
      <c r="I24" s="158"/>
      <c r="J24" s="76"/>
      <c r="K24" s="76"/>
      <c r="L24" s="76"/>
      <c r="M24" s="76"/>
      <c r="N24" s="138"/>
      <c r="O24" s="117"/>
      <c r="P24" s="138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</row>
    <row r="25" spans="1:27" s="11" customFormat="1" x14ac:dyDescent="0.25">
      <c r="A25" s="171"/>
      <c r="B25" s="77"/>
      <c r="C25" s="76"/>
      <c r="D25" s="76"/>
      <c r="E25" s="77"/>
      <c r="F25" s="171"/>
      <c r="G25" s="76"/>
      <c r="H25" s="172" t="s">
        <v>89</v>
      </c>
      <c r="I25" s="172"/>
      <c r="J25" s="121"/>
      <c r="K25" s="172" t="s">
        <v>92</v>
      </c>
      <c r="L25" s="172"/>
      <c r="M25" s="76"/>
      <c r="N25" s="138"/>
      <c r="O25" s="117"/>
      <c r="P25" s="138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1:27" s="11" customFormat="1" x14ac:dyDescent="0.25">
      <c r="A26" s="171"/>
      <c r="B26" s="77"/>
      <c r="C26" s="40">
        <f>C17*C15</f>
        <v>512</v>
      </c>
      <c r="D26" s="38" t="s">
        <v>83</v>
      </c>
      <c r="E26" s="77"/>
      <c r="F26" s="171"/>
      <c r="G26" s="76"/>
      <c r="H26" s="174"/>
      <c r="I26" s="174"/>
      <c r="J26" s="122"/>
      <c r="K26" s="174"/>
      <c r="L26" s="174"/>
      <c r="M26" s="76"/>
      <c r="N26" s="138"/>
      <c r="O26" s="117"/>
      <c r="P26" s="138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</row>
    <row r="27" spans="1:27" s="11" customFormat="1" x14ac:dyDescent="0.25">
      <c r="A27" s="171"/>
      <c r="B27" s="77"/>
      <c r="C27" s="41">
        <v>6</v>
      </c>
      <c r="D27" s="68" t="s">
        <v>13</v>
      </c>
      <c r="E27" s="77"/>
      <c r="F27" s="171"/>
      <c r="G27" s="76"/>
      <c r="H27" s="144" t="s">
        <v>67</v>
      </c>
      <c r="I27" s="145">
        <v>11765</v>
      </c>
      <c r="J27" s="76"/>
      <c r="K27" s="144" t="s">
        <v>106</v>
      </c>
      <c r="L27" s="167">
        <v>54514.847999999998</v>
      </c>
      <c r="M27" s="175" t="s">
        <v>110</v>
      </c>
      <c r="N27" s="138"/>
      <c r="O27" s="117"/>
      <c r="P27" s="138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</row>
    <row r="28" spans="1:27" s="11" customFormat="1" x14ac:dyDescent="0.25">
      <c r="A28" s="171"/>
      <c r="B28" s="77"/>
      <c r="C28" s="75">
        <v>7</v>
      </c>
      <c r="D28" s="38" t="s">
        <v>39</v>
      </c>
      <c r="E28" s="77"/>
      <c r="F28" s="171"/>
      <c r="G28" s="76"/>
      <c r="H28" s="146" t="s">
        <v>24</v>
      </c>
      <c r="I28" s="147">
        <v>7430</v>
      </c>
      <c r="J28" s="76"/>
      <c r="K28" s="146" t="s">
        <v>105</v>
      </c>
      <c r="L28" s="165">
        <v>74982.060606060608</v>
      </c>
      <c r="M28" s="175"/>
      <c r="N28" s="138"/>
      <c r="O28" s="117"/>
      <c r="P28" s="138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</row>
    <row r="29" spans="1:27" s="11" customFormat="1" x14ac:dyDescent="0.25">
      <c r="A29" s="171"/>
      <c r="B29" s="77"/>
      <c r="C29" s="75">
        <v>100</v>
      </c>
      <c r="D29" s="38" t="s">
        <v>82</v>
      </c>
      <c r="E29" s="77"/>
      <c r="F29" s="171"/>
      <c r="G29" s="76"/>
      <c r="H29" s="148" t="s">
        <v>91</v>
      </c>
      <c r="I29" s="162">
        <v>304</v>
      </c>
      <c r="J29" s="76"/>
      <c r="K29" s="163" t="s">
        <v>12</v>
      </c>
      <c r="L29" s="166">
        <v>129496.90860606061</v>
      </c>
      <c r="M29" s="175"/>
      <c r="N29" s="138"/>
      <c r="O29" s="117"/>
      <c r="P29" s="138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</row>
    <row r="30" spans="1:27" s="11" customFormat="1" x14ac:dyDescent="0.25">
      <c r="A30" s="171"/>
      <c r="B30" s="77"/>
      <c r="C30" s="75">
        <v>1</v>
      </c>
      <c r="D30" s="38" t="s">
        <v>73</v>
      </c>
      <c r="E30" s="77"/>
      <c r="F30" s="171"/>
      <c r="G30" s="76"/>
      <c r="H30" s="160" t="s">
        <v>12</v>
      </c>
      <c r="I30" s="161">
        <v>19195</v>
      </c>
      <c r="J30" s="76"/>
      <c r="K30" s="146" t="s">
        <v>108</v>
      </c>
      <c r="L30" s="165">
        <v>851.95334609250403</v>
      </c>
      <c r="M30" s="175"/>
      <c r="N30" s="138"/>
      <c r="O30" s="117"/>
      <c r="P30" s="138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</row>
    <row r="31" spans="1:27" s="11" customFormat="1" x14ac:dyDescent="0.25">
      <c r="A31" s="171"/>
      <c r="B31" s="77"/>
      <c r="C31" s="75">
        <v>1.5</v>
      </c>
      <c r="D31" s="38" t="s">
        <v>72</v>
      </c>
      <c r="E31" s="77"/>
      <c r="F31" s="171"/>
      <c r="G31" s="76"/>
      <c r="H31" s="148" t="s">
        <v>90</v>
      </c>
      <c r="I31" s="159">
        <v>0.3521059069998691</v>
      </c>
      <c r="J31" s="76"/>
      <c r="K31" s="146" t="s">
        <v>107</v>
      </c>
      <c r="L31" s="165">
        <v>73709.847999999998</v>
      </c>
      <c r="M31" s="175" t="s">
        <v>111</v>
      </c>
      <c r="N31" s="138"/>
      <c r="O31" s="117"/>
      <c r="P31" s="138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</row>
    <row r="32" spans="1:27" s="11" customFormat="1" x14ac:dyDescent="0.25">
      <c r="A32" s="155"/>
      <c r="B32" s="77"/>
      <c r="C32" s="76"/>
      <c r="D32" s="76"/>
      <c r="E32" s="77"/>
      <c r="F32" s="155"/>
      <c r="G32" s="76"/>
      <c r="H32" s="76"/>
      <c r="I32" s="76"/>
      <c r="J32" s="76"/>
      <c r="K32" s="164" t="s">
        <v>105</v>
      </c>
      <c r="L32" s="165">
        <v>149964.12121212122</v>
      </c>
      <c r="M32" s="175"/>
      <c r="N32" s="138"/>
      <c r="O32" s="117"/>
      <c r="P32" s="138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</row>
    <row r="33" spans="2:16" s="11" customFormat="1" x14ac:dyDescent="0.25">
      <c r="B33" s="65"/>
      <c r="C33" s="65"/>
      <c r="H33" s="31"/>
      <c r="I33" s="80"/>
      <c r="K33" s="163" t="s">
        <v>12</v>
      </c>
      <c r="L33" s="166">
        <v>223673.96921212121</v>
      </c>
      <c r="M33" s="175"/>
      <c r="N33" s="137"/>
      <c r="O33" s="70"/>
      <c r="P33" s="137"/>
    </row>
    <row r="34" spans="2:16" s="11" customFormat="1" x14ac:dyDescent="0.25">
      <c r="B34" s="65"/>
      <c r="C34" s="65"/>
      <c r="H34" s="31"/>
      <c r="I34" s="80"/>
      <c r="K34" s="149" t="s">
        <v>109</v>
      </c>
      <c r="L34" s="168">
        <v>735.76963556618819</v>
      </c>
      <c r="M34" s="175"/>
      <c r="N34" s="137"/>
      <c r="O34" s="70"/>
      <c r="P34" s="137"/>
    </row>
    <row r="35" spans="2:16" s="11" customFormat="1" x14ac:dyDescent="0.25">
      <c r="B35" s="65"/>
      <c r="C35" s="65"/>
      <c r="H35" s="31"/>
      <c r="I35" s="80"/>
      <c r="L35" s="80"/>
      <c r="N35" s="137"/>
      <c r="O35" s="70"/>
      <c r="P35" s="137"/>
    </row>
    <row r="36" spans="2:16" s="11" customFormat="1" x14ac:dyDescent="0.25">
      <c r="B36" s="65"/>
      <c r="C36" s="65"/>
      <c r="H36" s="31"/>
      <c r="I36" s="80"/>
      <c r="L36" s="80"/>
      <c r="N36" s="137"/>
      <c r="O36" s="70"/>
      <c r="P36" s="137"/>
    </row>
    <row r="37" spans="2:16" s="11" customFormat="1" x14ac:dyDescent="0.25">
      <c r="B37" s="65"/>
      <c r="C37" s="65"/>
      <c r="H37" s="31"/>
      <c r="I37" s="80"/>
      <c r="L37" s="80"/>
      <c r="N37" s="137"/>
      <c r="O37" s="70"/>
      <c r="P37" s="137"/>
    </row>
    <row r="38" spans="2:16" s="11" customFormat="1" x14ac:dyDescent="0.25">
      <c r="B38" s="65"/>
      <c r="C38" s="65"/>
      <c r="H38" s="31"/>
      <c r="I38" s="80"/>
      <c r="L38" s="80"/>
      <c r="N38" s="137"/>
      <c r="O38" s="70"/>
      <c r="P38" s="137"/>
    </row>
    <row r="39" spans="2:16" s="11" customFormat="1" x14ac:dyDescent="0.25">
      <c r="B39" s="65"/>
      <c r="C39" s="65"/>
      <c r="H39" s="31"/>
      <c r="I39" s="80"/>
      <c r="L39" s="80"/>
      <c r="N39" s="137"/>
      <c r="O39" s="70"/>
      <c r="P39" s="137"/>
    </row>
    <row r="40" spans="2:16" s="11" customFormat="1" x14ac:dyDescent="0.25">
      <c r="B40" s="65"/>
      <c r="C40" s="65"/>
      <c r="H40" s="31"/>
      <c r="I40" s="80"/>
      <c r="L40" s="80"/>
      <c r="N40" s="137"/>
      <c r="O40" s="70"/>
      <c r="P40" s="137"/>
    </row>
    <row r="41" spans="2:16" s="11" customFormat="1" x14ac:dyDescent="0.25">
      <c r="B41" s="65"/>
      <c r="C41" s="65"/>
      <c r="H41" s="31"/>
      <c r="I41" s="80"/>
      <c r="L41" s="80"/>
      <c r="N41" s="137"/>
      <c r="O41" s="70"/>
      <c r="P41" s="137"/>
    </row>
    <row r="42" spans="2:16" s="11" customFormat="1" x14ac:dyDescent="0.25">
      <c r="B42" s="65"/>
      <c r="C42" s="65"/>
      <c r="H42" s="31"/>
      <c r="I42" s="80"/>
      <c r="L42" s="80"/>
      <c r="N42" s="137"/>
      <c r="O42" s="70"/>
      <c r="P42" s="137"/>
    </row>
    <row r="43" spans="2:16" s="11" customFormat="1" x14ac:dyDescent="0.25">
      <c r="B43" s="65"/>
      <c r="C43" s="65"/>
      <c r="H43" s="31"/>
      <c r="I43" s="80"/>
      <c r="L43" s="80"/>
      <c r="N43" s="137"/>
      <c r="O43" s="70"/>
      <c r="P43" s="137"/>
    </row>
    <row r="44" spans="2:16" s="11" customFormat="1" x14ac:dyDescent="0.25">
      <c r="B44" s="65"/>
      <c r="C44" s="65"/>
      <c r="H44" s="31"/>
      <c r="I44" s="80"/>
      <c r="L44" s="80"/>
      <c r="N44" s="137"/>
      <c r="O44" s="70"/>
      <c r="P44" s="137"/>
    </row>
    <row r="45" spans="2:16" s="11" customFormat="1" x14ac:dyDescent="0.25">
      <c r="B45" s="65"/>
      <c r="C45" s="65"/>
      <c r="H45" s="31"/>
      <c r="I45" s="80"/>
      <c r="L45" s="80"/>
      <c r="N45" s="137"/>
      <c r="O45" s="70"/>
      <c r="P45" s="137"/>
    </row>
    <row r="46" spans="2:16" s="11" customFormat="1" x14ac:dyDescent="0.25">
      <c r="B46" s="65"/>
      <c r="C46" s="65"/>
      <c r="H46" s="31"/>
      <c r="I46" s="80"/>
      <c r="L46" s="80"/>
      <c r="N46" s="137"/>
      <c r="O46" s="70"/>
      <c r="P46" s="137"/>
    </row>
    <row r="47" spans="2:16" s="11" customFormat="1" x14ac:dyDescent="0.25">
      <c r="B47" s="65"/>
      <c r="C47" s="65"/>
      <c r="H47" s="31"/>
      <c r="I47" s="80"/>
      <c r="L47" s="80"/>
      <c r="N47" s="137"/>
      <c r="O47" s="70"/>
      <c r="P47" s="137"/>
    </row>
    <row r="48" spans="2:16" s="11" customFormat="1" x14ac:dyDescent="0.25">
      <c r="B48" s="65"/>
      <c r="C48" s="65"/>
      <c r="H48" s="31"/>
      <c r="I48" s="80"/>
      <c r="L48" s="80"/>
      <c r="N48" s="137"/>
      <c r="O48" s="70"/>
      <c r="P48" s="137"/>
    </row>
    <row r="49" spans="2:16" s="11" customFormat="1" x14ac:dyDescent="0.25">
      <c r="B49" s="65"/>
      <c r="C49" s="65"/>
      <c r="H49" s="31"/>
      <c r="I49" s="80"/>
      <c r="L49" s="80"/>
      <c r="N49" s="137"/>
      <c r="O49" s="70"/>
      <c r="P49" s="137"/>
    </row>
    <row r="50" spans="2:16" s="11" customFormat="1" x14ac:dyDescent="0.25">
      <c r="B50" s="65"/>
      <c r="C50" s="65"/>
      <c r="H50" s="31"/>
      <c r="I50" s="80"/>
      <c r="L50" s="80"/>
    </row>
    <row r="51" spans="2:16" s="11" customFormat="1" x14ac:dyDescent="0.25">
      <c r="B51" s="65"/>
      <c r="C51" s="65"/>
      <c r="H51" s="31"/>
      <c r="I51" s="80"/>
      <c r="L51" s="80"/>
    </row>
    <row r="52" spans="2:16" s="11" customFormat="1" x14ac:dyDescent="0.25">
      <c r="B52" s="65"/>
      <c r="C52" s="65"/>
      <c r="H52" s="31"/>
      <c r="I52" s="80"/>
      <c r="L52" s="80"/>
    </row>
    <row r="53" spans="2:16" s="11" customFormat="1" x14ac:dyDescent="0.25">
      <c r="B53" s="65"/>
      <c r="C53" s="65"/>
      <c r="H53" s="31"/>
      <c r="I53" s="80"/>
      <c r="L53" s="80"/>
    </row>
    <row r="54" spans="2:16" s="11" customFormat="1" x14ac:dyDescent="0.25">
      <c r="B54" s="65"/>
      <c r="C54" s="65"/>
      <c r="H54" s="31"/>
      <c r="I54" s="80"/>
      <c r="L54" s="80"/>
    </row>
    <row r="55" spans="2:16" s="11" customFormat="1" x14ac:dyDescent="0.25">
      <c r="B55" s="65"/>
      <c r="C55" s="65"/>
      <c r="H55" s="31"/>
      <c r="I55" s="80"/>
      <c r="L55" s="80"/>
    </row>
    <row r="56" spans="2:16" s="11" customFormat="1" x14ac:dyDescent="0.25">
      <c r="B56" s="65"/>
      <c r="C56" s="65"/>
      <c r="H56" s="31"/>
      <c r="I56" s="80"/>
      <c r="L56" s="80"/>
    </row>
    <row r="57" spans="2:16" s="11" customFormat="1" x14ac:dyDescent="0.25">
      <c r="B57" s="65"/>
      <c r="C57" s="65"/>
      <c r="H57" s="31"/>
      <c r="I57" s="80"/>
      <c r="L57" s="80"/>
    </row>
    <row r="58" spans="2:16" s="11" customFormat="1" x14ac:dyDescent="0.25">
      <c r="B58" s="65"/>
      <c r="C58" s="65"/>
      <c r="H58" s="31"/>
      <c r="I58" s="80"/>
      <c r="L58" s="80"/>
    </row>
    <row r="59" spans="2:16" s="11" customFormat="1" x14ac:dyDescent="0.25">
      <c r="B59" s="65"/>
      <c r="C59" s="65"/>
      <c r="H59" s="31"/>
      <c r="I59" s="80"/>
      <c r="L59" s="80"/>
    </row>
    <row r="60" spans="2:16" s="11" customFormat="1" x14ac:dyDescent="0.25">
      <c r="B60" s="65"/>
      <c r="C60" s="65"/>
      <c r="H60" s="31"/>
      <c r="I60" s="80"/>
      <c r="L60" s="80"/>
    </row>
    <row r="61" spans="2:16" s="11" customFormat="1" x14ac:dyDescent="0.25">
      <c r="B61" s="65"/>
      <c r="C61" s="65"/>
      <c r="H61" s="31"/>
      <c r="I61" s="80"/>
      <c r="L61" s="80"/>
    </row>
    <row r="62" spans="2:16" s="11" customFormat="1" x14ac:dyDescent="0.25">
      <c r="B62" s="65"/>
      <c r="C62" s="65"/>
      <c r="H62" s="31"/>
      <c r="I62" s="80"/>
      <c r="L62" s="80"/>
    </row>
    <row r="63" spans="2:16" s="11" customFormat="1" x14ac:dyDescent="0.25">
      <c r="B63" s="65"/>
      <c r="C63" s="65"/>
      <c r="H63" s="31"/>
      <c r="I63" s="80"/>
      <c r="L63" s="80"/>
    </row>
    <row r="64" spans="2:16" s="11" customFormat="1" x14ac:dyDescent="0.25">
      <c r="B64" s="65"/>
      <c r="C64" s="65"/>
      <c r="H64" s="31"/>
      <c r="I64" s="80"/>
      <c r="L64" s="80"/>
    </row>
    <row r="65" spans="2:12" s="11" customFormat="1" x14ac:dyDescent="0.25">
      <c r="B65" s="65"/>
      <c r="C65" s="65"/>
      <c r="H65" s="31"/>
      <c r="I65" s="80"/>
      <c r="L65" s="80"/>
    </row>
    <row r="66" spans="2:12" s="11" customFormat="1" x14ac:dyDescent="0.25">
      <c r="B66" s="65"/>
      <c r="C66" s="65"/>
      <c r="H66" s="31"/>
      <c r="I66" s="80"/>
      <c r="L66" s="80"/>
    </row>
    <row r="67" spans="2:12" s="11" customFormat="1" x14ac:dyDescent="0.25">
      <c r="B67" s="65"/>
      <c r="C67" s="65"/>
      <c r="H67" s="31"/>
      <c r="I67" s="80"/>
      <c r="L67" s="80"/>
    </row>
    <row r="68" spans="2:12" s="11" customFormat="1" x14ac:dyDescent="0.25">
      <c r="B68" s="65"/>
      <c r="C68" s="65"/>
      <c r="H68" s="31"/>
      <c r="I68" s="80"/>
      <c r="L68" s="80"/>
    </row>
    <row r="69" spans="2:12" s="11" customFormat="1" x14ac:dyDescent="0.25">
      <c r="B69" s="65"/>
      <c r="C69" s="65"/>
      <c r="H69" s="31"/>
      <c r="I69" s="80"/>
      <c r="L69" s="80"/>
    </row>
    <row r="70" spans="2:12" s="11" customFormat="1" x14ac:dyDescent="0.25">
      <c r="B70" s="65"/>
      <c r="C70" s="65"/>
      <c r="H70" s="31"/>
      <c r="I70" s="80"/>
      <c r="L70" s="80"/>
    </row>
    <row r="71" spans="2:12" s="11" customFormat="1" x14ac:dyDescent="0.25">
      <c r="B71" s="65"/>
      <c r="C71" s="65"/>
      <c r="H71" s="31"/>
      <c r="I71" s="80"/>
      <c r="L71" s="80"/>
    </row>
    <row r="72" spans="2:12" s="11" customFormat="1" x14ac:dyDescent="0.25">
      <c r="B72" s="65"/>
      <c r="C72" s="65"/>
      <c r="H72" s="31"/>
      <c r="I72" s="80"/>
      <c r="L72" s="80"/>
    </row>
    <row r="73" spans="2:12" s="11" customFormat="1" x14ac:dyDescent="0.25">
      <c r="B73" s="65"/>
      <c r="C73" s="65"/>
      <c r="H73" s="31"/>
      <c r="I73" s="80"/>
      <c r="L73" s="80"/>
    </row>
    <row r="74" spans="2:12" s="11" customFormat="1" x14ac:dyDescent="0.25">
      <c r="B74" s="65"/>
      <c r="C74" s="65"/>
      <c r="H74" s="31"/>
      <c r="I74" s="80"/>
      <c r="L74" s="80"/>
    </row>
    <row r="75" spans="2:12" s="11" customFormat="1" x14ac:dyDescent="0.25">
      <c r="B75" s="65"/>
      <c r="C75" s="65"/>
      <c r="H75" s="31"/>
      <c r="I75" s="80"/>
      <c r="L75" s="80"/>
    </row>
    <row r="76" spans="2:12" s="11" customFormat="1" x14ac:dyDescent="0.25">
      <c r="B76" s="65"/>
      <c r="C76" s="65"/>
      <c r="H76" s="31"/>
      <c r="I76" s="80"/>
      <c r="L76" s="80"/>
    </row>
    <row r="77" spans="2:12" s="11" customFormat="1" x14ac:dyDescent="0.25">
      <c r="B77" s="65"/>
      <c r="C77" s="65"/>
      <c r="H77" s="31"/>
      <c r="I77" s="80"/>
      <c r="L77" s="80"/>
    </row>
    <row r="78" spans="2:12" s="11" customFormat="1" x14ac:dyDescent="0.25">
      <c r="B78" s="65"/>
      <c r="C78" s="65"/>
      <c r="H78" s="31"/>
      <c r="I78" s="80"/>
      <c r="L78" s="80"/>
    </row>
    <row r="79" spans="2:12" s="11" customFormat="1" x14ac:dyDescent="0.25">
      <c r="B79" s="65"/>
      <c r="C79" s="65"/>
      <c r="H79" s="31"/>
      <c r="I79" s="80"/>
      <c r="L79" s="80"/>
    </row>
    <row r="80" spans="2:12" s="11" customFormat="1" x14ac:dyDescent="0.25">
      <c r="B80" s="65"/>
      <c r="C80" s="65"/>
      <c r="H80" s="31"/>
      <c r="I80" s="80"/>
      <c r="L80" s="80"/>
    </row>
    <row r="81" spans="2:12" s="11" customFormat="1" x14ac:dyDescent="0.25">
      <c r="B81" s="65"/>
      <c r="C81" s="65"/>
      <c r="H81" s="31"/>
      <c r="I81" s="80"/>
      <c r="L81" s="80"/>
    </row>
    <row r="82" spans="2:12" s="11" customFormat="1" x14ac:dyDescent="0.25">
      <c r="B82" s="65"/>
      <c r="C82" s="65"/>
      <c r="H82" s="31"/>
      <c r="I82" s="80"/>
      <c r="L82" s="80"/>
    </row>
    <row r="83" spans="2:12" s="11" customFormat="1" x14ac:dyDescent="0.25">
      <c r="B83" s="65"/>
      <c r="C83" s="65"/>
      <c r="H83" s="31"/>
      <c r="I83" s="80"/>
      <c r="L83" s="80"/>
    </row>
    <row r="84" spans="2:12" s="11" customFormat="1" x14ac:dyDescent="0.25">
      <c r="B84" s="65"/>
      <c r="C84" s="65"/>
      <c r="H84" s="31"/>
      <c r="I84" s="80"/>
      <c r="L84" s="80"/>
    </row>
    <row r="85" spans="2:12" s="11" customFormat="1" x14ac:dyDescent="0.25">
      <c r="B85" s="65"/>
      <c r="C85" s="65"/>
      <c r="H85" s="31"/>
      <c r="I85" s="80"/>
      <c r="L85" s="80"/>
    </row>
    <row r="86" spans="2:12" s="11" customFormat="1" x14ac:dyDescent="0.25">
      <c r="B86" s="65"/>
      <c r="C86" s="65"/>
      <c r="H86" s="31"/>
      <c r="I86" s="80"/>
      <c r="L86" s="80"/>
    </row>
    <row r="87" spans="2:12" s="11" customFormat="1" x14ac:dyDescent="0.25">
      <c r="B87" s="65"/>
      <c r="C87" s="65"/>
      <c r="H87" s="31"/>
      <c r="I87" s="80"/>
      <c r="L87" s="80"/>
    </row>
    <row r="88" spans="2:12" s="11" customFormat="1" x14ac:dyDescent="0.25">
      <c r="B88" s="65"/>
      <c r="C88" s="65"/>
      <c r="H88" s="31"/>
      <c r="I88" s="80"/>
      <c r="L88" s="80"/>
    </row>
    <row r="89" spans="2:12" s="11" customFormat="1" x14ac:dyDescent="0.25">
      <c r="B89" s="65"/>
      <c r="C89" s="65"/>
      <c r="H89" s="31"/>
      <c r="I89" s="80"/>
      <c r="L89" s="80"/>
    </row>
    <row r="90" spans="2:12" s="11" customFormat="1" x14ac:dyDescent="0.25">
      <c r="B90" s="65"/>
      <c r="C90" s="65"/>
      <c r="H90" s="31"/>
      <c r="I90" s="80"/>
      <c r="L90" s="80"/>
    </row>
    <row r="91" spans="2:12" s="11" customFormat="1" x14ac:dyDescent="0.25">
      <c r="B91" s="65"/>
      <c r="C91" s="65"/>
      <c r="H91" s="31"/>
      <c r="I91" s="80"/>
      <c r="L91" s="80"/>
    </row>
    <row r="92" spans="2:12" s="11" customFormat="1" x14ac:dyDescent="0.25">
      <c r="B92" s="65"/>
      <c r="C92" s="65"/>
      <c r="H92" s="31"/>
      <c r="I92" s="80"/>
      <c r="L92" s="80"/>
    </row>
    <row r="93" spans="2:12" s="11" customFormat="1" x14ac:dyDescent="0.25">
      <c r="B93" s="65"/>
      <c r="C93" s="65"/>
      <c r="H93" s="31"/>
      <c r="I93" s="80"/>
      <c r="L93" s="80"/>
    </row>
    <row r="94" spans="2:12" s="11" customFormat="1" x14ac:dyDescent="0.25">
      <c r="B94" s="65"/>
      <c r="C94" s="65"/>
      <c r="H94" s="31"/>
      <c r="I94" s="80"/>
      <c r="L94" s="80"/>
    </row>
    <row r="95" spans="2:12" s="11" customFormat="1" x14ac:dyDescent="0.25">
      <c r="B95" s="65"/>
      <c r="C95" s="65"/>
      <c r="H95" s="31"/>
      <c r="I95" s="80"/>
      <c r="L95" s="80"/>
    </row>
    <row r="96" spans="2:12" s="11" customFormat="1" x14ac:dyDescent="0.25">
      <c r="B96" s="65"/>
      <c r="C96" s="65"/>
      <c r="H96" s="31"/>
      <c r="I96" s="80"/>
      <c r="L96" s="80"/>
    </row>
    <row r="97" spans="2:12" s="11" customFormat="1" x14ac:dyDescent="0.25">
      <c r="B97" s="65"/>
      <c r="C97" s="65"/>
      <c r="H97" s="31"/>
      <c r="I97" s="80"/>
      <c r="L97" s="80"/>
    </row>
    <row r="98" spans="2:12" s="11" customFormat="1" x14ac:dyDescent="0.25">
      <c r="B98" s="65"/>
      <c r="C98" s="65"/>
      <c r="H98" s="31"/>
      <c r="I98" s="80"/>
      <c r="L98" s="80"/>
    </row>
    <row r="99" spans="2:12" s="11" customFormat="1" x14ac:dyDescent="0.25">
      <c r="B99" s="65"/>
      <c r="C99" s="65"/>
      <c r="H99" s="31"/>
      <c r="I99" s="80"/>
      <c r="L99" s="80"/>
    </row>
    <row r="100" spans="2:12" s="11" customFormat="1" x14ac:dyDescent="0.25">
      <c r="B100" s="65"/>
      <c r="C100" s="65"/>
      <c r="H100" s="31"/>
      <c r="I100" s="80"/>
      <c r="L100" s="80"/>
    </row>
    <row r="101" spans="2:12" s="11" customFormat="1" x14ac:dyDescent="0.25">
      <c r="B101" s="65"/>
      <c r="C101" s="65"/>
      <c r="H101" s="31"/>
      <c r="I101" s="80"/>
      <c r="L101" s="80"/>
    </row>
    <row r="102" spans="2:12" s="11" customFormat="1" x14ac:dyDescent="0.25">
      <c r="B102" s="65"/>
      <c r="C102" s="65"/>
      <c r="H102" s="31"/>
      <c r="I102" s="80"/>
      <c r="L102" s="80"/>
    </row>
    <row r="103" spans="2:12" s="11" customFormat="1" x14ac:dyDescent="0.25">
      <c r="B103" s="65"/>
      <c r="C103" s="65"/>
      <c r="H103" s="31"/>
      <c r="I103" s="80"/>
      <c r="L103" s="80"/>
    </row>
    <row r="104" spans="2:12" s="11" customFormat="1" x14ac:dyDescent="0.25">
      <c r="B104" s="65"/>
      <c r="C104" s="65"/>
      <c r="H104" s="31"/>
      <c r="I104" s="80"/>
      <c r="L104" s="80"/>
    </row>
    <row r="105" spans="2:12" s="11" customFormat="1" x14ac:dyDescent="0.25">
      <c r="B105" s="65"/>
      <c r="C105" s="65"/>
      <c r="H105" s="31"/>
      <c r="I105" s="80"/>
      <c r="L105" s="80"/>
    </row>
    <row r="106" spans="2:12" s="11" customFormat="1" x14ac:dyDescent="0.25">
      <c r="B106" s="65"/>
      <c r="C106" s="65"/>
      <c r="H106" s="31"/>
      <c r="I106" s="80"/>
      <c r="L106" s="80"/>
    </row>
    <row r="107" spans="2:12" s="11" customFormat="1" x14ac:dyDescent="0.25">
      <c r="B107" s="65"/>
      <c r="C107" s="65"/>
      <c r="H107" s="31"/>
      <c r="I107" s="80"/>
      <c r="L107" s="80"/>
    </row>
    <row r="108" spans="2:12" s="11" customFormat="1" x14ac:dyDescent="0.25">
      <c r="B108" s="65"/>
      <c r="C108" s="65"/>
      <c r="H108" s="31"/>
      <c r="I108" s="80"/>
      <c r="L108" s="80"/>
    </row>
    <row r="109" spans="2:12" s="11" customFormat="1" x14ac:dyDescent="0.25">
      <c r="B109" s="65"/>
      <c r="C109" s="65"/>
      <c r="H109" s="31"/>
      <c r="I109" s="80"/>
      <c r="L109" s="80"/>
    </row>
    <row r="110" spans="2:12" s="11" customFormat="1" x14ac:dyDescent="0.25">
      <c r="B110" s="65"/>
      <c r="C110" s="65"/>
      <c r="H110" s="31"/>
      <c r="I110" s="80"/>
      <c r="L110" s="80"/>
    </row>
    <row r="111" spans="2:12" s="11" customFormat="1" x14ac:dyDescent="0.25">
      <c r="B111" s="65"/>
      <c r="C111" s="65"/>
      <c r="H111" s="31"/>
      <c r="I111" s="80"/>
      <c r="L111" s="80"/>
    </row>
    <row r="112" spans="2:12" s="11" customFormat="1" x14ac:dyDescent="0.25">
      <c r="B112" s="65"/>
      <c r="C112" s="65"/>
      <c r="H112" s="31"/>
      <c r="I112" s="80"/>
      <c r="L112" s="80"/>
    </row>
    <row r="113" spans="2:12" s="11" customFormat="1" x14ac:dyDescent="0.25">
      <c r="B113" s="65"/>
      <c r="C113" s="65"/>
      <c r="H113" s="31"/>
      <c r="I113" s="80"/>
      <c r="L113" s="80"/>
    </row>
    <row r="114" spans="2:12" s="11" customFormat="1" x14ac:dyDescent="0.25">
      <c r="B114" s="65"/>
      <c r="C114" s="65"/>
      <c r="H114" s="31"/>
      <c r="I114" s="80"/>
      <c r="L114" s="80"/>
    </row>
    <row r="115" spans="2:12" s="11" customFormat="1" x14ac:dyDescent="0.25">
      <c r="B115" s="65"/>
      <c r="C115" s="65"/>
      <c r="H115" s="31"/>
      <c r="I115" s="80"/>
      <c r="L115" s="80"/>
    </row>
    <row r="116" spans="2:12" s="11" customFormat="1" x14ac:dyDescent="0.25">
      <c r="B116" s="65"/>
      <c r="C116" s="65"/>
      <c r="H116" s="31"/>
      <c r="I116" s="80"/>
      <c r="L116" s="80"/>
    </row>
    <row r="117" spans="2:12" s="11" customFormat="1" x14ac:dyDescent="0.25">
      <c r="B117" s="65"/>
      <c r="C117" s="65"/>
      <c r="H117" s="31"/>
      <c r="I117" s="80"/>
      <c r="L117" s="80"/>
    </row>
    <row r="118" spans="2:12" s="11" customFormat="1" x14ac:dyDescent="0.25">
      <c r="B118" s="65"/>
      <c r="C118" s="65"/>
      <c r="H118" s="31"/>
      <c r="I118" s="80"/>
      <c r="L118" s="80"/>
    </row>
    <row r="119" spans="2:12" s="11" customFormat="1" x14ac:dyDescent="0.25">
      <c r="B119" s="65"/>
      <c r="C119" s="65"/>
      <c r="H119" s="31"/>
      <c r="I119" s="80"/>
      <c r="L119" s="80"/>
    </row>
    <row r="120" spans="2:12" s="11" customFormat="1" x14ac:dyDescent="0.25">
      <c r="B120" s="65"/>
      <c r="C120" s="65"/>
      <c r="H120" s="31"/>
      <c r="I120" s="80"/>
      <c r="L120" s="80"/>
    </row>
    <row r="121" spans="2:12" s="11" customFormat="1" x14ac:dyDescent="0.25">
      <c r="B121" s="65"/>
      <c r="C121" s="65"/>
      <c r="H121" s="31"/>
      <c r="I121" s="80"/>
      <c r="L121" s="80"/>
    </row>
    <row r="122" spans="2:12" s="11" customFormat="1" x14ac:dyDescent="0.25">
      <c r="B122" s="65"/>
      <c r="C122" s="65"/>
      <c r="H122" s="31"/>
      <c r="I122" s="80"/>
      <c r="L122" s="80"/>
    </row>
    <row r="123" spans="2:12" s="11" customFormat="1" x14ac:dyDescent="0.25">
      <c r="B123" s="65"/>
      <c r="C123" s="65"/>
      <c r="H123" s="31"/>
      <c r="I123" s="80"/>
      <c r="L123" s="80"/>
    </row>
    <row r="124" spans="2:12" s="11" customFormat="1" x14ac:dyDescent="0.25">
      <c r="B124" s="65"/>
      <c r="C124" s="65"/>
      <c r="H124" s="31"/>
      <c r="I124" s="80"/>
      <c r="L124" s="80"/>
    </row>
    <row r="125" spans="2:12" s="11" customFormat="1" x14ac:dyDescent="0.25">
      <c r="B125" s="65"/>
      <c r="C125" s="65"/>
      <c r="H125" s="31"/>
      <c r="I125" s="80"/>
      <c r="L125" s="80"/>
    </row>
    <row r="126" spans="2:12" s="11" customFormat="1" x14ac:dyDescent="0.25">
      <c r="B126" s="65"/>
      <c r="C126" s="65"/>
      <c r="H126" s="31"/>
      <c r="I126" s="80"/>
      <c r="L126" s="80"/>
    </row>
    <row r="127" spans="2:12" s="11" customFormat="1" x14ac:dyDescent="0.25">
      <c r="B127" s="65"/>
      <c r="C127" s="65"/>
      <c r="H127" s="31"/>
      <c r="I127" s="80"/>
      <c r="L127" s="80"/>
    </row>
    <row r="128" spans="2:12" s="11" customFormat="1" x14ac:dyDescent="0.25">
      <c r="B128" s="65"/>
      <c r="C128" s="65"/>
      <c r="H128" s="31"/>
      <c r="I128" s="80"/>
      <c r="L128" s="80"/>
    </row>
    <row r="129" spans="2:12" s="11" customFormat="1" x14ac:dyDescent="0.25">
      <c r="B129" s="65"/>
      <c r="C129" s="65"/>
      <c r="H129" s="31"/>
      <c r="I129" s="80"/>
      <c r="L129" s="80"/>
    </row>
    <row r="130" spans="2:12" s="11" customFormat="1" x14ac:dyDescent="0.25">
      <c r="B130" s="65"/>
      <c r="C130" s="65"/>
      <c r="H130" s="31"/>
      <c r="I130" s="80"/>
      <c r="L130" s="80"/>
    </row>
    <row r="131" spans="2:12" s="11" customFormat="1" x14ac:dyDescent="0.25">
      <c r="B131" s="65"/>
      <c r="C131" s="65"/>
      <c r="H131" s="31"/>
      <c r="I131" s="80"/>
      <c r="L131" s="80"/>
    </row>
    <row r="132" spans="2:12" s="11" customFormat="1" x14ac:dyDescent="0.25">
      <c r="B132" s="65"/>
      <c r="C132" s="65"/>
      <c r="H132" s="31"/>
      <c r="I132" s="80"/>
      <c r="L132" s="80"/>
    </row>
    <row r="133" spans="2:12" s="11" customFormat="1" x14ac:dyDescent="0.25">
      <c r="B133" s="65"/>
      <c r="C133" s="65"/>
      <c r="H133" s="31"/>
      <c r="I133" s="80"/>
      <c r="L133" s="80"/>
    </row>
    <row r="134" spans="2:12" s="11" customFormat="1" x14ac:dyDescent="0.25">
      <c r="B134" s="65"/>
      <c r="C134" s="65"/>
      <c r="H134" s="31"/>
      <c r="I134" s="80"/>
      <c r="L134" s="80"/>
    </row>
    <row r="135" spans="2:12" s="11" customFormat="1" x14ac:dyDescent="0.25">
      <c r="B135" s="65"/>
      <c r="C135" s="65"/>
      <c r="H135" s="31"/>
      <c r="I135" s="80"/>
      <c r="L135" s="80"/>
    </row>
    <row r="136" spans="2:12" s="11" customFormat="1" x14ac:dyDescent="0.25">
      <c r="B136" s="65"/>
      <c r="C136" s="65"/>
      <c r="H136" s="31"/>
      <c r="I136" s="80"/>
      <c r="L136" s="80"/>
    </row>
    <row r="137" spans="2:12" s="11" customFormat="1" x14ac:dyDescent="0.25">
      <c r="B137" s="65"/>
      <c r="C137" s="65"/>
      <c r="H137" s="31"/>
      <c r="I137" s="80"/>
      <c r="L137" s="80"/>
    </row>
    <row r="138" spans="2:12" s="11" customFormat="1" x14ac:dyDescent="0.25">
      <c r="B138" s="65"/>
      <c r="C138" s="65"/>
      <c r="H138" s="31"/>
      <c r="I138" s="80"/>
      <c r="L138" s="80"/>
    </row>
    <row r="139" spans="2:12" s="11" customFormat="1" x14ac:dyDescent="0.25">
      <c r="B139" s="65"/>
      <c r="C139" s="65"/>
      <c r="H139" s="31"/>
      <c r="I139" s="80"/>
      <c r="L139" s="80"/>
    </row>
    <row r="140" spans="2:12" s="11" customFormat="1" x14ac:dyDescent="0.25">
      <c r="B140" s="65"/>
      <c r="C140" s="65"/>
      <c r="H140" s="31"/>
      <c r="I140" s="80"/>
      <c r="L140" s="80"/>
    </row>
    <row r="141" spans="2:12" s="11" customFormat="1" x14ac:dyDescent="0.25">
      <c r="B141" s="65"/>
      <c r="C141" s="65"/>
      <c r="H141" s="31"/>
      <c r="I141" s="80"/>
      <c r="L141" s="80"/>
    </row>
    <row r="142" spans="2:12" s="11" customFormat="1" x14ac:dyDescent="0.25">
      <c r="B142" s="65"/>
      <c r="C142" s="65"/>
      <c r="H142" s="31"/>
      <c r="I142" s="80"/>
      <c r="L142" s="80"/>
    </row>
    <row r="143" spans="2:12" s="11" customFormat="1" x14ac:dyDescent="0.25">
      <c r="B143" s="65"/>
      <c r="C143" s="65"/>
      <c r="H143" s="31"/>
      <c r="I143" s="80"/>
      <c r="L143" s="80"/>
    </row>
    <row r="144" spans="2:12" s="11" customFormat="1" x14ac:dyDescent="0.25">
      <c r="B144" s="65"/>
      <c r="C144" s="65"/>
      <c r="H144" s="31"/>
      <c r="I144" s="80"/>
      <c r="L144" s="80"/>
    </row>
    <row r="145" spans="2:12" s="11" customFormat="1" x14ac:dyDescent="0.25">
      <c r="B145" s="65"/>
      <c r="C145" s="65"/>
      <c r="H145" s="31"/>
      <c r="I145" s="80"/>
      <c r="L145" s="80"/>
    </row>
    <row r="146" spans="2:12" s="11" customFormat="1" x14ac:dyDescent="0.25">
      <c r="B146" s="65"/>
      <c r="C146" s="65"/>
      <c r="H146" s="31"/>
      <c r="I146" s="80"/>
      <c r="L146" s="80"/>
    </row>
    <row r="147" spans="2:12" s="11" customFormat="1" x14ac:dyDescent="0.25">
      <c r="B147" s="65"/>
      <c r="C147" s="65"/>
      <c r="H147" s="31"/>
      <c r="I147" s="80"/>
      <c r="L147" s="80"/>
    </row>
    <row r="148" spans="2:12" s="11" customFormat="1" x14ac:dyDescent="0.25">
      <c r="B148" s="65"/>
      <c r="C148" s="65"/>
      <c r="H148" s="31"/>
      <c r="I148" s="80"/>
      <c r="L148" s="80"/>
    </row>
    <row r="149" spans="2:12" s="11" customFormat="1" x14ac:dyDescent="0.25">
      <c r="B149" s="65"/>
      <c r="C149" s="65"/>
      <c r="H149" s="31"/>
      <c r="I149" s="80"/>
      <c r="L149" s="80"/>
    </row>
    <row r="150" spans="2:12" s="11" customFormat="1" x14ac:dyDescent="0.25">
      <c r="B150" s="65"/>
      <c r="C150" s="65"/>
      <c r="H150" s="31"/>
      <c r="I150" s="80"/>
      <c r="L150" s="80"/>
    </row>
    <row r="151" spans="2:12" s="11" customFormat="1" x14ac:dyDescent="0.25">
      <c r="B151" s="65"/>
      <c r="C151" s="65"/>
      <c r="H151" s="31"/>
      <c r="I151" s="80"/>
      <c r="L151" s="80"/>
    </row>
    <row r="152" spans="2:12" s="11" customFormat="1" x14ac:dyDescent="0.25">
      <c r="B152" s="65"/>
      <c r="C152" s="65"/>
      <c r="H152" s="31"/>
      <c r="I152" s="80"/>
      <c r="L152" s="80"/>
    </row>
    <row r="153" spans="2:12" s="11" customFormat="1" x14ac:dyDescent="0.25">
      <c r="B153" s="65"/>
      <c r="C153" s="65"/>
      <c r="H153" s="31"/>
      <c r="I153" s="80"/>
      <c r="L153" s="80"/>
    </row>
    <row r="154" spans="2:12" s="11" customFormat="1" x14ac:dyDescent="0.25">
      <c r="B154" s="65"/>
      <c r="C154" s="65"/>
      <c r="H154" s="31"/>
      <c r="I154" s="80"/>
      <c r="L154" s="80"/>
    </row>
    <row r="155" spans="2:12" s="11" customFormat="1" x14ac:dyDescent="0.25">
      <c r="B155" s="65"/>
      <c r="C155" s="65"/>
      <c r="H155" s="31"/>
      <c r="I155" s="80"/>
      <c r="L155" s="80"/>
    </row>
    <row r="156" spans="2:12" s="11" customFormat="1" x14ac:dyDescent="0.25">
      <c r="B156" s="65"/>
      <c r="C156" s="65"/>
      <c r="H156" s="31"/>
      <c r="I156" s="80"/>
      <c r="L156" s="80"/>
    </row>
    <row r="157" spans="2:12" s="11" customFormat="1" x14ac:dyDescent="0.25">
      <c r="B157" s="65"/>
      <c r="C157" s="65"/>
      <c r="H157" s="31"/>
      <c r="I157" s="80"/>
      <c r="L157" s="80"/>
    </row>
    <row r="158" spans="2:12" s="11" customFormat="1" x14ac:dyDescent="0.25">
      <c r="B158" s="65"/>
      <c r="C158" s="65"/>
      <c r="H158" s="31"/>
      <c r="I158" s="80"/>
      <c r="L158" s="80"/>
    </row>
    <row r="159" spans="2:12" s="11" customFormat="1" x14ac:dyDescent="0.25">
      <c r="B159" s="65"/>
      <c r="C159" s="65"/>
      <c r="H159" s="31"/>
      <c r="I159" s="80"/>
      <c r="L159" s="80"/>
    </row>
    <row r="160" spans="2:12" s="11" customFormat="1" x14ac:dyDescent="0.25">
      <c r="B160" s="65"/>
      <c r="C160" s="65"/>
      <c r="H160" s="31"/>
      <c r="I160" s="80"/>
      <c r="L160" s="80"/>
    </row>
    <row r="161" spans="2:12" s="11" customFormat="1" x14ac:dyDescent="0.25">
      <c r="B161" s="65"/>
      <c r="C161" s="65"/>
      <c r="H161" s="31"/>
      <c r="I161" s="80"/>
      <c r="L161" s="80"/>
    </row>
    <row r="162" spans="2:12" s="11" customFormat="1" x14ac:dyDescent="0.25">
      <c r="B162" s="65"/>
      <c r="C162" s="65"/>
      <c r="H162" s="31"/>
      <c r="I162" s="80"/>
      <c r="L162" s="80"/>
    </row>
    <row r="163" spans="2:12" s="11" customFormat="1" x14ac:dyDescent="0.25">
      <c r="B163" s="65"/>
      <c r="C163" s="65"/>
      <c r="H163" s="31"/>
      <c r="I163" s="80"/>
      <c r="L163" s="80"/>
    </row>
    <row r="164" spans="2:12" s="11" customFormat="1" x14ac:dyDescent="0.25">
      <c r="B164" s="65"/>
      <c r="C164" s="65"/>
      <c r="H164" s="31"/>
      <c r="I164" s="80"/>
      <c r="L164" s="80"/>
    </row>
    <row r="165" spans="2:12" s="11" customFormat="1" x14ac:dyDescent="0.25">
      <c r="B165" s="65"/>
      <c r="C165" s="65"/>
      <c r="H165" s="31"/>
      <c r="I165" s="80"/>
      <c r="L165" s="80"/>
    </row>
    <row r="166" spans="2:12" s="11" customFormat="1" x14ac:dyDescent="0.25">
      <c r="B166" s="65"/>
      <c r="C166" s="65"/>
      <c r="H166" s="31"/>
      <c r="I166" s="80"/>
      <c r="L166" s="80"/>
    </row>
    <row r="167" spans="2:12" s="11" customFormat="1" x14ac:dyDescent="0.25">
      <c r="B167" s="65"/>
      <c r="C167" s="65"/>
      <c r="H167" s="31"/>
      <c r="I167" s="80"/>
      <c r="L167" s="80"/>
    </row>
    <row r="168" spans="2:12" s="11" customFormat="1" x14ac:dyDescent="0.25">
      <c r="B168" s="65"/>
      <c r="C168" s="65"/>
      <c r="H168" s="31"/>
      <c r="I168" s="80"/>
      <c r="L168" s="80"/>
    </row>
    <row r="169" spans="2:12" s="11" customFormat="1" x14ac:dyDescent="0.25">
      <c r="B169" s="65"/>
      <c r="C169" s="65"/>
      <c r="H169" s="31"/>
      <c r="I169" s="80"/>
      <c r="L169" s="80"/>
    </row>
    <row r="170" spans="2:12" s="11" customFormat="1" x14ac:dyDescent="0.25">
      <c r="B170" s="65"/>
      <c r="C170" s="65"/>
      <c r="H170" s="31"/>
      <c r="I170" s="80"/>
      <c r="L170" s="80"/>
    </row>
    <row r="171" spans="2:12" s="11" customFormat="1" x14ac:dyDescent="0.25">
      <c r="B171" s="65"/>
      <c r="C171" s="65"/>
      <c r="H171" s="31"/>
      <c r="I171" s="80"/>
      <c r="L171" s="80"/>
    </row>
    <row r="172" spans="2:12" s="11" customFormat="1" x14ac:dyDescent="0.25">
      <c r="B172" s="65"/>
      <c r="C172" s="65"/>
      <c r="H172" s="31"/>
      <c r="I172" s="80"/>
      <c r="L172" s="80"/>
    </row>
    <row r="173" spans="2:12" s="11" customFormat="1" x14ac:dyDescent="0.25">
      <c r="B173" s="65"/>
      <c r="C173" s="65"/>
      <c r="H173" s="31"/>
      <c r="I173" s="80"/>
      <c r="L173" s="80"/>
    </row>
    <row r="174" spans="2:12" s="11" customFormat="1" x14ac:dyDescent="0.25">
      <c r="B174" s="65"/>
      <c r="C174" s="65"/>
      <c r="H174" s="31"/>
      <c r="I174" s="80"/>
      <c r="L174" s="80"/>
    </row>
    <row r="175" spans="2:12" s="11" customFormat="1" x14ac:dyDescent="0.25">
      <c r="B175" s="65"/>
      <c r="C175" s="65"/>
      <c r="H175" s="31"/>
      <c r="I175" s="80"/>
      <c r="L175" s="80"/>
    </row>
    <row r="176" spans="2:12" s="11" customFormat="1" x14ac:dyDescent="0.25">
      <c r="B176" s="65"/>
      <c r="C176" s="65"/>
      <c r="H176" s="31"/>
      <c r="I176" s="80"/>
      <c r="L176" s="80"/>
    </row>
    <row r="177" spans="2:12" s="11" customFormat="1" x14ac:dyDescent="0.25">
      <c r="B177" s="65"/>
      <c r="C177" s="65"/>
      <c r="H177" s="31"/>
      <c r="I177" s="80"/>
      <c r="L177" s="80"/>
    </row>
    <row r="178" spans="2:12" s="11" customFormat="1" x14ac:dyDescent="0.25">
      <c r="B178" s="65"/>
      <c r="C178" s="65"/>
      <c r="H178" s="31"/>
      <c r="I178" s="80"/>
      <c r="L178" s="80"/>
    </row>
    <row r="179" spans="2:12" s="11" customFormat="1" x14ac:dyDescent="0.25">
      <c r="B179" s="65"/>
      <c r="C179" s="65"/>
      <c r="H179" s="31"/>
      <c r="I179" s="80"/>
      <c r="L179" s="80"/>
    </row>
    <row r="180" spans="2:12" s="11" customFormat="1" x14ac:dyDescent="0.25">
      <c r="B180" s="65"/>
      <c r="C180" s="65"/>
      <c r="H180" s="31"/>
      <c r="I180" s="80"/>
      <c r="L180" s="80"/>
    </row>
    <row r="181" spans="2:12" s="11" customFormat="1" x14ac:dyDescent="0.25">
      <c r="B181" s="65"/>
      <c r="C181" s="65"/>
      <c r="H181" s="31"/>
      <c r="I181" s="80"/>
      <c r="L181" s="80"/>
    </row>
    <row r="182" spans="2:12" s="11" customFormat="1" x14ac:dyDescent="0.25">
      <c r="B182" s="65"/>
      <c r="C182" s="65"/>
      <c r="H182" s="31"/>
      <c r="I182" s="80"/>
      <c r="L182" s="80"/>
    </row>
    <row r="183" spans="2:12" s="11" customFormat="1" x14ac:dyDescent="0.25">
      <c r="B183" s="65"/>
      <c r="C183" s="65"/>
      <c r="H183" s="31"/>
      <c r="I183" s="80"/>
      <c r="L183" s="80"/>
    </row>
    <row r="184" spans="2:12" s="11" customFormat="1" x14ac:dyDescent="0.25">
      <c r="B184" s="65"/>
      <c r="C184" s="65"/>
      <c r="H184" s="31"/>
      <c r="I184" s="80"/>
      <c r="L184" s="80"/>
    </row>
    <row r="185" spans="2:12" s="11" customFormat="1" x14ac:dyDescent="0.25">
      <c r="B185" s="65"/>
      <c r="C185" s="65"/>
      <c r="H185" s="31"/>
      <c r="I185" s="80"/>
      <c r="L185" s="80"/>
    </row>
    <row r="186" spans="2:12" s="11" customFormat="1" x14ac:dyDescent="0.25">
      <c r="B186" s="65"/>
      <c r="C186" s="65"/>
      <c r="H186" s="31"/>
      <c r="I186" s="80"/>
      <c r="L186" s="80"/>
    </row>
    <row r="187" spans="2:12" s="11" customFormat="1" x14ac:dyDescent="0.25">
      <c r="B187" s="65"/>
      <c r="C187" s="65"/>
      <c r="H187" s="31"/>
      <c r="I187" s="80"/>
      <c r="L187" s="80"/>
    </row>
    <row r="188" spans="2:12" s="11" customFormat="1" x14ac:dyDescent="0.25">
      <c r="B188" s="65"/>
      <c r="C188" s="65"/>
      <c r="H188" s="31"/>
      <c r="I188" s="80"/>
      <c r="L188" s="80"/>
    </row>
    <row r="189" spans="2:12" s="11" customFormat="1" x14ac:dyDescent="0.25">
      <c r="B189" s="65"/>
      <c r="C189" s="65"/>
      <c r="H189" s="31"/>
      <c r="I189" s="80"/>
      <c r="L189" s="80"/>
    </row>
    <row r="190" spans="2:12" s="11" customFormat="1" x14ac:dyDescent="0.25">
      <c r="B190" s="65"/>
      <c r="C190" s="65"/>
      <c r="H190" s="31"/>
      <c r="I190" s="80"/>
      <c r="L190" s="80"/>
    </row>
    <row r="191" spans="2:12" s="11" customFormat="1" x14ac:dyDescent="0.25">
      <c r="B191" s="65"/>
      <c r="C191" s="65"/>
      <c r="H191" s="31"/>
      <c r="I191" s="80"/>
      <c r="L191" s="80"/>
    </row>
    <row r="192" spans="2:12" s="11" customFormat="1" x14ac:dyDescent="0.25">
      <c r="B192" s="65"/>
      <c r="C192" s="65"/>
      <c r="H192" s="31"/>
      <c r="I192" s="80"/>
      <c r="L192" s="80"/>
    </row>
    <row r="193" spans="2:12" s="11" customFormat="1" x14ac:dyDescent="0.25">
      <c r="B193" s="65"/>
      <c r="C193" s="65"/>
      <c r="H193" s="31"/>
      <c r="I193" s="80"/>
      <c r="L193" s="80"/>
    </row>
    <row r="194" spans="2:12" s="11" customFormat="1" x14ac:dyDescent="0.25">
      <c r="B194" s="65"/>
      <c r="C194" s="65"/>
      <c r="H194" s="31"/>
      <c r="I194" s="80"/>
      <c r="L194" s="80"/>
    </row>
    <row r="195" spans="2:12" s="11" customFormat="1" x14ac:dyDescent="0.25">
      <c r="B195" s="65"/>
      <c r="C195" s="65"/>
      <c r="H195" s="31"/>
      <c r="I195" s="80"/>
      <c r="L195" s="80"/>
    </row>
    <row r="196" spans="2:12" s="11" customFormat="1" x14ac:dyDescent="0.25">
      <c r="B196" s="65"/>
      <c r="C196" s="65"/>
      <c r="H196" s="31"/>
      <c r="I196" s="80"/>
      <c r="L196" s="80"/>
    </row>
    <row r="197" spans="2:12" s="11" customFormat="1" x14ac:dyDescent="0.25">
      <c r="B197" s="65"/>
      <c r="C197" s="65"/>
      <c r="H197" s="31"/>
      <c r="I197" s="80"/>
      <c r="L197" s="80"/>
    </row>
    <row r="198" spans="2:12" s="11" customFormat="1" x14ac:dyDescent="0.25">
      <c r="B198" s="65"/>
      <c r="C198" s="65"/>
      <c r="H198" s="31"/>
      <c r="I198" s="80"/>
      <c r="L198" s="80"/>
    </row>
    <row r="199" spans="2:12" s="11" customFormat="1" x14ac:dyDescent="0.25">
      <c r="B199" s="65"/>
      <c r="C199" s="65"/>
      <c r="H199" s="31"/>
      <c r="I199" s="80"/>
      <c r="L199" s="80"/>
    </row>
    <row r="200" spans="2:12" s="11" customFormat="1" x14ac:dyDescent="0.25">
      <c r="B200" s="65"/>
      <c r="C200" s="65"/>
      <c r="H200" s="31"/>
      <c r="I200" s="80"/>
      <c r="L200" s="80"/>
    </row>
    <row r="201" spans="2:12" s="11" customFormat="1" x14ac:dyDescent="0.25">
      <c r="B201" s="65"/>
      <c r="C201" s="65"/>
      <c r="H201" s="31"/>
      <c r="I201" s="80"/>
      <c r="L201" s="80"/>
    </row>
    <row r="202" spans="2:12" s="11" customFormat="1" x14ac:dyDescent="0.25">
      <c r="B202" s="65"/>
      <c r="C202" s="65"/>
      <c r="H202" s="31"/>
      <c r="I202" s="80"/>
      <c r="L202" s="80"/>
    </row>
    <row r="203" spans="2:12" s="11" customFormat="1" x14ac:dyDescent="0.25">
      <c r="B203" s="65"/>
      <c r="C203" s="65"/>
      <c r="H203" s="31"/>
      <c r="I203" s="80"/>
      <c r="L203" s="80"/>
    </row>
    <row r="204" spans="2:12" s="11" customFormat="1" x14ac:dyDescent="0.25">
      <c r="B204" s="65"/>
      <c r="C204" s="65"/>
      <c r="H204" s="31"/>
      <c r="I204" s="80"/>
      <c r="L204" s="80"/>
    </row>
    <row r="205" spans="2:12" s="11" customFormat="1" x14ac:dyDescent="0.25">
      <c r="B205" s="65"/>
      <c r="C205" s="65"/>
      <c r="H205" s="31"/>
      <c r="I205" s="80"/>
      <c r="L205" s="80"/>
    </row>
    <row r="206" spans="2:12" s="11" customFormat="1" x14ac:dyDescent="0.25">
      <c r="B206" s="65"/>
      <c r="C206" s="65"/>
      <c r="H206" s="31"/>
      <c r="I206" s="80"/>
      <c r="L206" s="80"/>
    </row>
    <row r="207" spans="2:12" s="11" customFormat="1" x14ac:dyDescent="0.25">
      <c r="B207" s="65"/>
      <c r="C207" s="65"/>
      <c r="H207" s="31"/>
      <c r="I207" s="80"/>
      <c r="L207" s="80"/>
    </row>
    <row r="208" spans="2:12" s="11" customFormat="1" x14ac:dyDescent="0.25">
      <c r="B208" s="65"/>
      <c r="C208" s="65"/>
      <c r="H208" s="31"/>
      <c r="I208" s="80"/>
      <c r="L208" s="80"/>
    </row>
    <row r="209" spans="2:12" s="11" customFormat="1" x14ac:dyDescent="0.25">
      <c r="B209" s="65"/>
      <c r="C209" s="65"/>
      <c r="H209" s="31"/>
      <c r="I209" s="80"/>
      <c r="L209" s="80"/>
    </row>
    <row r="210" spans="2:12" s="11" customFormat="1" x14ac:dyDescent="0.25">
      <c r="B210" s="65"/>
      <c r="C210" s="65"/>
      <c r="H210" s="31"/>
      <c r="I210" s="80"/>
      <c r="L210" s="80"/>
    </row>
    <row r="211" spans="2:12" s="11" customFormat="1" x14ac:dyDescent="0.25">
      <c r="B211" s="65"/>
      <c r="C211" s="65"/>
      <c r="H211" s="31"/>
      <c r="I211" s="80"/>
      <c r="L211" s="80"/>
    </row>
    <row r="212" spans="2:12" s="11" customFormat="1" x14ac:dyDescent="0.25">
      <c r="B212" s="65"/>
      <c r="C212" s="65"/>
      <c r="H212" s="31"/>
      <c r="I212" s="80"/>
      <c r="L212" s="80"/>
    </row>
    <row r="213" spans="2:12" s="11" customFormat="1" x14ac:dyDescent="0.25">
      <c r="B213" s="65"/>
      <c r="C213" s="65"/>
      <c r="H213" s="31"/>
      <c r="I213" s="80"/>
      <c r="L213" s="80"/>
    </row>
    <row r="214" spans="2:12" s="11" customFormat="1" x14ac:dyDescent="0.25">
      <c r="B214" s="65"/>
      <c r="C214" s="65"/>
      <c r="H214" s="31"/>
      <c r="I214" s="80"/>
      <c r="L214" s="80"/>
    </row>
    <row r="215" spans="2:12" s="11" customFormat="1" x14ac:dyDescent="0.25">
      <c r="B215" s="65"/>
      <c r="C215" s="65"/>
      <c r="H215" s="31"/>
      <c r="I215" s="80"/>
      <c r="L215" s="80"/>
    </row>
    <row r="216" spans="2:12" s="11" customFormat="1" x14ac:dyDescent="0.25">
      <c r="B216" s="65"/>
      <c r="C216" s="65"/>
      <c r="H216" s="31"/>
      <c r="I216" s="80"/>
      <c r="L216" s="80"/>
    </row>
    <row r="217" spans="2:12" s="11" customFormat="1" x14ac:dyDescent="0.25">
      <c r="B217" s="65"/>
      <c r="C217" s="65"/>
      <c r="H217" s="31"/>
      <c r="I217" s="80"/>
      <c r="L217" s="80"/>
    </row>
    <row r="218" spans="2:12" s="11" customFormat="1" x14ac:dyDescent="0.25">
      <c r="B218" s="65"/>
      <c r="C218" s="65"/>
      <c r="H218" s="31"/>
      <c r="I218" s="80"/>
      <c r="L218" s="80"/>
    </row>
    <row r="219" spans="2:12" s="11" customFormat="1" x14ac:dyDescent="0.25">
      <c r="B219" s="65"/>
      <c r="C219" s="65"/>
      <c r="H219" s="31"/>
      <c r="I219" s="80"/>
      <c r="L219" s="80"/>
    </row>
    <row r="220" spans="2:12" s="11" customFormat="1" x14ac:dyDescent="0.25">
      <c r="B220" s="65"/>
      <c r="C220" s="65"/>
      <c r="H220" s="31"/>
      <c r="I220" s="80"/>
      <c r="L220" s="80"/>
    </row>
    <row r="221" spans="2:12" s="11" customFormat="1" x14ac:dyDescent="0.25">
      <c r="B221" s="65"/>
      <c r="C221" s="65"/>
      <c r="H221" s="31"/>
      <c r="I221" s="80"/>
      <c r="L221" s="80"/>
    </row>
    <row r="222" spans="2:12" s="11" customFormat="1" x14ac:dyDescent="0.25">
      <c r="B222" s="65"/>
      <c r="C222" s="65"/>
      <c r="H222" s="31"/>
      <c r="I222" s="80"/>
      <c r="L222" s="80"/>
    </row>
    <row r="223" spans="2:12" s="11" customFormat="1" x14ac:dyDescent="0.25">
      <c r="B223" s="65"/>
      <c r="C223" s="65"/>
      <c r="H223" s="31"/>
      <c r="I223" s="80"/>
      <c r="L223" s="80"/>
    </row>
    <row r="224" spans="2:12" s="11" customFormat="1" x14ac:dyDescent="0.25">
      <c r="B224" s="65"/>
      <c r="C224" s="65"/>
      <c r="H224" s="31"/>
      <c r="I224" s="80"/>
      <c r="L224" s="80"/>
    </row>
    <row r="225" spans="9:12" x14ac:dyDescent="0.25">
      <c r="I225" s="79"/>
      <c r="L225" s="79"/>
    </row>
    <row r="226" spans="9:12" x14ac:dyDescent="0.25">
      <c r="I226" s="79"/>
      <c r="L226" s="79"/>
    </row>
    <row r="227" spans="9:12" x14ac:dyDescent="0.25">
      <c r="I227" s="79"/>
      <c r="L227" s="79"/>
    </row>
    <row r="228" spans="9:12" x14ac:dyDescent="0.25">
      <c r="I228" s="79"/>
      <c r="L228" s="79"/>
    </row>
    <row r="229" spans="9:12" x14ac:dyDescent="0.25">
      <c r="I229" s="79"/>
      <c r="L229" s="79"/>
    </row>
    <row r="230" spans="9:12" x14ac:dyDescent="0.25">
      <c r="I230" s="79"/>
      <c r="L230" s="79"/>
    </row>
    <row r="231" spans="9:12" x14ac:dyDescent="0.25">
      <c r="I231" s="79"/>
      <c r="L231" s="79"/>
    </row>
    <row r="232" spans="9:12" x14ac:dyDescent="0.25">
      <c r="I232" s="79"/>
      <c r="L232" s="79"/>
    </row>
    <row r="233" spans="9:12" x14ac:dyDescent="0.25">
      <c r="I233" s="79"/>
      <c r="L233" s="79"/>
    </row>
    <row r="234" spans="9:12" x14ac:dyDescent="0.25">
      <c r="I234" s="79"/>
      <c r="L234" s="79"/>
    </row>
    <row r="235" spans="9:12" x14ac:dyDescent="0.25">
      <c r="I235" s="79"/>
      <c r="L235" s="79"/>
    </row>
    <row r="236" spans="9:12" x14ac:dyDescent="0.25">
      <c r="I236" s="79"/>
      <c r="L236" s="79"/>
    </row>
    <row r="237" spans="9:12" x14ac:dyDescent="0.25">
      <c r="I237" s="79"/>
      <c r="L237" s="79"/>
    </row>
    <row r="238" spans="9:12" x14ac:dyDescent="0.25">
      <c r="I238" s="79"/>
      <c r="L238" s="79"/>
    </row>
    <row r="239" spans="9:12" x14ac:dyDescent="0.25">
      <c r="I239" s="79"/>
      <c r="L239" s="79"/>
    </row>
    <row r="240" spans="9:12" x14ac:dyDescent="0.25">
      <c r="I240" s="79"/>
      <c r="L240" s="79"/>
    </row>
    <row r="241" spans="9:12" x14ac:dyDescent="0.25">
      <c r="I241" s="79"/>
      <c r="L241" s="79"/>
    </row>
    <row r="242" spans="9:12" x14ac:dyDescent="0.25">
      <c r="I242" s="79"/>
      <c r="L242" s="79"/>
    </row>
    <row r="243" spans="9:12" x14ac:dyDescent="0.25">
      <c r="I243" s="79"/>
      <c r="L243" s="79"/>
    </row>
    <row r="244" spans="9:12" x14ac:dyDescent="0.25">
      <c r="I244" s="79"/>
      <c r="L244" s="79"/>
    </row>
    <row r="245" spans="9:12" x14ac:dyDescent="0.25">
      <c r="I245" s="79"/>
      <c r="L245" s="79"/>
    </row>
    <row r="246" spans="9:12" x14ac:dyDescent="0.25">
      <c r="I246" s="79"/>
      <c r="L246" s="79"/>
    </row>
    <row r="247" spans="9:12" x14ac:dyDescent="0.25">
      <c r="I247" s="79"/>
      <c r="L247" s="79"/>
    </row>
    <row r="248" spans="9:12" x14ac:dyDescent="0.25">
      <c r="I248" s="79"/>
      <c r="L248" s="79"/>
    </row>
    <row r="249" spans="9:12" x14ac:dyDescent="0.25">
      <c r="I249" s="79"/>
      <c r="L249" s="79"/>
    </row>
    <row r="250" spans="9:12" x14ac:dyDescent="0.25">
      <c r="I250" s="79"/>
      <c r="L250" s="79"/>
    </row>
    <row r="251" spans="9:12" x14ac:dyDescent="0.25">
      <c r="I251" s="79"/>
      <c r="L251" s="79"/>
    </row>
    <row r="252" spans="9:12" x14ac:dyDescent="0.25">
      <c r="I252" s="79"/>
      <c r="L252" s="79"/>
    </row>
    <row r="253" spans="9:12" x14ac:dyDescent="0.25">
      <c r="I253" s="79"/>
      <c r="L253" s="79"/>
    </row>
    <row r="254" spans="9:12" x14ac:dyDescent="0.25">
      <c r="I254" s="79"/>
      <c r="L254" s="79"/>
    </row>
    <row r="255" spans="9:12" x14ac:dyDescent="0.25">
      <c r="I255" s="79"/>
      <c r="L255" s="79"/>
    </row>
    <row r="256" spans="9:12" x14ac:dyDescent="0.25">
      <c r="I256" s="79"/>
      <c r="L256" s="79"/>
    </row>
    <row r="257" spans="9:12" x14ac:dyDescent="0.25">
      <c r="I257" s="79"/>
      <c r="L257" s="79"/>
    </row>
    <row r="258" spans="9:12" x14ac:dyDescent="0.25">
      <c r="I258" s="79"/>
      <c r="L258" s="79"/>
    </row>
    <row r="259" spans="9:12" x14ac:dyDescent="0.25">
      <c r="I259" s="79"/>
      <c r="L259" s="79"/>
    </row>
    <row r="260" spans="9:12" x14ac:dyDescent="0.25">
      <c r="I260" s="79"/>
      <c r="L260" s="79"/>
    </row>
    <row r="261" spans="9:12" x14ac:dyDescent="0.25">
      <c r="I261" s="79"/>
      <c r="L261" s="79"/>
    </row>
    <row r="262" spans="9:12" x14ac:dyDescent="0.25">
      <c r="I262" s="79"/>
      <c r="L262" s="79"/>
    </row>
    <row r="263" spans="9:12" x14ac:dyDescent="0.25">
      <c r="I263" s="79"/>
      <c r="L263" s="79"/>
    </row>
    <row r="264" spans="9:12" x14ac:dyDescent="0.25">
      <c r="I264" s="79"/>
      <c r="L264" s="79"/>
    </row>
    <row r="265" spans="9:12" x14ac:dyDescent="0.25">
      <c r="I265" s="79"/>
      <c r="L265" s="79"/>
    </row>
    <row r="266" spans="9:12" x14ac:dyDescent="0.25">
      <c r="I266" s="79"/>
      <c r="L266" s="79"/>
    </row>
    <row r="267" spans="9:12" x14ac:dyDescent="0.25">
      <c r="I267" s="79"/>
      <c r="L267" s="79"/>
    </row>
    <row r="268" spans="9:12" x14ac:dyDescent="0.25">
      <c r="I268" s="79"/>
      <c r="L268" s="79"/>
    </row>
    <row r="269" spans="9:12" x14ac:dyDescent="0.25">
      <c r="I269" s="79"/>
      <c r="L269" s="79"/>
    </row>
    <row r="270" spans="9:12" x14ac:dyDescent="0.25">
      <c r="I270" s="79"/>
      <c r="L270" s="79"/>
    </row>
    <row r="271" spans="9:12" x14ac:dyDescent="0.25">
      <c r="I271" s="79"/>
      <c r="L271" s="79"/>
    </row>
    <row r="272" spans="9:12" x14ac:dyDescent="0.25">
      <c r="I272" s="79"/>
      <c r="L272" s="79"/>
    </row>
    <row r="273" spans="9:12" x14ac:dyDescent="0.25">
      <c r="I273" s="79"/>
      <c r="L273" s="79"/>
    </row>
    <row r="274" spans="9:12" x14ac:dyDescent="0.25">
      <c r="I274" s="79"/>
      <c r="L274" s="79"/>
    </row>
    <row r="275" spans="9:12" x14ac:dyDescent="0.25">
      <c r="I275" s="79"/>
      <c r="L275" s="79"/>
    </row>
    <row r="276" spans="9:12" x14ac:dyDescent="0.25">
      <c r="I276" s="79"/>
      <c r="L276" s="79"/>
    </row>
    <row r="277" spans="9:12" x14ac:dyDescent="0.25">
      <c r="I277" s="79"/>
      <c r="L277" s="79"/>
    </row>
    <row r="278" spans="9:12" x14ac:dyDescent="0.25">
      <c r="I278" s="79"/>
      <c r="L278" s="79"/>
    </row>
    <row r="279" spans="9:12" x14ac:dyDescent="0.25">
      <c r="I279" s="79"/>
      <c r="L279" s="79"/>
    </row>
    <row r="280" spans="9:12" x14ac:dyDescent="0.25">
      <c r="I280" s="79"/>
      <c r="L280" s="79"/>
    </row>
    <row r="281" spans="9:12" x14ac:dyDescent="0.25">
      <c r="I281" s="79"/>
      <c r="L281" s="79"/>
    </row>
    <row r="282" spans="9:12" x14ac:dyDescent="0.25">
      <c r="I282" s="79"/>
      <c r="L282" s="79"/>
    </row>
    <row r="283" spans="9:12" x14ac:dyDescent="0.25">
      <c r="I283" s="79"/>
      <c r="L283" s="79"/>
    </row>
    <row r="284" spans="9:12" x14ac:dyDescent="0.25">
      <c r="I284" s="79"/>
      <c r="L284" s="79"/>
    </row>
    <row r="285" spans="9:12" x14ac:dyDescent="0.25">
      <c r="I285" s="79"/>
      <c r="L285" s="79"/>
    </row>
    <row r="286" spans="9:12" x14ac:dyDescent="0.25">
      <c r="I286" s="79"/>
      <c r="L286" s="79"/>
    </row>
    <row r="287" spans="9:12" x14ac:dyDescent="0.25">
      <c r="I287" s="79"/>
      <c r="L287" s="79"/>
    </row>
    <row r="288" spans="9:12" x14ac:dyDescent="0.25">
      <c r="I288" s="79"/>
      <c r="L288" s="79"/>
    </row>
    <row r="289" spans="9:12" x14ac:dyDescent="0.25">
      <c r="I289" s="79"/>
      <c r="L289" s="79"/>
    </row>
    <row r="290" spans="9:12" x14ac:dyDescent="0.25">
      <c r="I290" s="79"/>
      <c r="L290" s="79"/>
    </row>
    <row r="291" spans="9:12" x14ac:dyDescent="0.25">
      <c r="I291" s="79"/>
      <c r="L291" s="79"/>
    </row>
    <row r="292" spans="9:12" x14ac:dyDescent="0.25">
      <c r="I292" s="79"/>
      <c r="L292" s="79"/>
    </row>
    <row r="293" spans="9:12" x14ac:dyDescent="0.25">
      <c r="I293" s="79"/>
      <c r="L293" s="79"/>
    </row>
    <row r="294" spans="9:12" x14ac:dyDescent="0.25">
      <c r="I294" s="79"/>
      <c r="L294" s="79"/>
    </row>
    <row r="295" spans="9:12" x14ac:dyDescent="0.25">
      <c r="I295" s="79"/>
      <c r="L295" s="79"/>
    </row>
    <row r="296" spans="9:12" x14ac:dyDescent="0.25">
      <c r="I296" s="79"/>
      <c r="L296" s="79"/>
    </row>
    <row r="297" spans="9:12" x14ac:dyDescent="0.25">
      <c r="I297" s="79"/>
      <c r="L297" s="79"/>
    </row>
    <row r="298" spans="9:12" x14ac:dyDescent="0.25">
      <c r="I298" s="79"/>
      <c r="L298" s="79"/>
    </row>
    <row r="299" spans="9:12" x14ac:dyDescent="0.25">
      <c r="I299" s="79"/>
      <c r="L299" s="79"/>
    </row>
    <row r="300" spans="9:12" x14ac:dyDescent="0.25">
      <c r="I300" s="79"/>
      <c r="L300" s="79"/>
    </row>
    <row r="301" spans="9:12" x14ac:dyDescent="0.25">
      <c r="I301" s="79"/>
      <c r="L301" s="79"/>
    </row>
    <row r="302" spans="9:12" x14ac:dyDescent="0.25">
      <c r="I302" s="79"/>
      <c r="L302" s="79"/>
    </row>
    <row r="303" spans="9:12" x14ac:dyDescent="0.25">
      <c r="I303" s="79"/>
      <c r="L303" s="79"/>
    </row>
    <row r="304" spans="9:12" x14ac:dyDescent="0.25">
      <c r="I304" s="79"/>
      <c r="L304" s="79"/>
    </row>
    <row r="305" spans="9:12" x14ac:dyDescent="0.25">
      <c r="I305" s="79"/>
      <c r="L305" s="79"/>
    </row>
    <row r="306" spans="9:12" x14ac:dyDescent="0.25">
      <c r="I306" s="79"/>
      <c r="L306" s="79"/>
    </row>
    <row r="307" spans="9:12" x14ac:dyDescent="0.25">
      <c r="I307" s="79"/>
      <c r="L307" s="79"/>
    </row>
    <row r="308" spans="9:12" x14ac:dyDescent="0.25">
      <c r="I308" s="79"/>
      <c r="L308" s="79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308"/>
  <sheetViews>
    <sheetView topLeftCell="A4" workbookViewId="0">
      <selection activeCell="C32" sqref="C32"/>
    </sheetView>
  </sheetViews>
  <sheetFormatPr defaultColWidth="9.140625" defaultRowHeight="15" x14ac:dyDescent="0.25"/>
  <cols>
    <col min="1" max="1" width="5.7109375" style="4" customWidth="1"/>
    <col min="2" max="2" width="1.140625" style="65" customWidth="1"/>
    <col min="3" max="3" width="11.140625" style="16" bestFit="1" customWidth="1"/>
    <col min="4" max="4" width="44.85546875" style="4" bestFit="1" customWidth="1"/>
    <col min="5" max="5" width="1.28515625" style="11" customWidth="1"/>
    <col min="6" max="6" width="5.5703125" style="11" customWidth="1"/>
    <col min="7" max="7" width="1.28515625" style="11" customWidth="1"/>
    <col min="8" max="8" width="17.7109375" style="32" bestFit="1" customWidth="1"/>
    <col min="9" max="9" width="15.85546875" style="6" bestFit="1" customWidth="1"/>
    <col min="10" max="10" width="1.85546875" style="11" customWidth="1"/>
    <col min="11" max="11" width="17.7109375" style="4" bestFit="1" customWidth="1"/>
    <col min="12" max="12" width="15.140625" style="6" bestFit="1" customWidth="1"/>
    <col min="13" max="13" width="9.140625" style="11" bestFit="1" customWidth="1"/>
    <col min="14" max="14" width="14.28515625" style="137" bestFit="1" customWidth="1"/>
    <col min="15" max="15" width="9.5703125" style="137" bestFit="1" customWidth="1"/>
    <col min="16" max="21" width="9.140625" style="137"/>
    <col min="22" max="22" width="15.85546875" style="11" bestFit="1" customWidth="1"/>
    <col min="23" max="43" width="9.140625" style="11"/>
    <col min="44" max="16384" width="9.140625" style="4"/>
  </cols>
  <sheetData>
    <row r="1" spans="1:27" s="11" customFormat="1" ht="15.75" customHeight="1" x14ac:dyDescent="0.25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</row>
    <row r="2" spans="1:27" ht="18.75" customHeight="1" x14ac:dyDescent="0.25">
      <c r="A2" s="169" t="s">
        <v>32</v>
      </c>
      <c r="B2" s="77"/>
      <c r="C2" s="170" t="s">
        <v>31</v>
      </c>
      <c r="D2" s="170"/>
      <c r="E2" s="77"/>
      <c r="F2" s="169" t="s">
        <v>38</v>
      </c>
      <c r="G2" s="76"/>
      <c r="H2" s="172" t="s">
        <v>0</v>
      </c>
      <c r="I2" s="172"/>
      <c r="J2" s="116"/>
      <c r="K2" s="172" t="s">
        <v>28</v>
      </c>
      <c r="L2" s="172"/>
      <c r="M2" s="76"/>
      <c r="N2" s="138"/>
      <c r="O2" s="138"/>
      <c r="P2" s="138"/>
      <c r="Q2" s="138"/>
      <c r="R2" s="138"/>
      <c r="S2" s="138"/>
      <c r="T2" s="138"/>
      <c r="U2" s="138"/>
      <c r="V2" s="76"/>
      <c r="W2" s="76"/>
      <c r="X2" s="76"/>
      <c r="Y2" s="76"/>
      <c r="Z2" s="76"/>
      <c r="AA2" s="76"/>
    </row>
    <row r="3" spans="1:27" ht="18.75" customHeight="1" x14ac:dyDescent="0.3">
      <c r="A3" s="171"/>
      <c r="B3" s="77"/>
      <c r="C3" s="78"/>
      <c r="D3" s="78"/>
      <c r="E3" s="77"/>
      <c r="F3" s="171"/>
      <c r="G3" s="76"/>
      <c r="H3" s="30" t="s">
        <v>35</v>
      </c>
      <c r="I3" s="50">
        <v>8460</v>
      </c>
      <c r="J3" s="117"/>
      <c r="K3" s="30" t="s">
        <v>24</v>
      </c>
      <c r="L3" s="50">
        <v>4770</v>
      </c>
      <c r="M3" s="115"/>
      <c r="N3" s="138"/>
      <c r="O3" s="138"/>
      <c r="P3" s="138"/>
      <c r="Q3" s="138"/>
      <c r="R3" s="138"/>
      <c r="S3" s="138"/>
      <c r="T3" s="138"/>
      <c r="U3" s="138"/>
      <c r="V3" s="76"/>
      <c r="W3" s="76"/>
      <c r="X3" s="76"/>
      <c r="Y3" s="76"/>
      <c r="Z3" s="76"/>
      <c r="AA3" s="76"/>
    </row>
    <row r="4" spans="1:27" x14ac:dyDescent="0.25">
      <c r="A4" s="171"/>
      <c r="B4" s="77"/>
      <c r="C4" s="17">
        <v>3183</v>
      </c>
      <c r="D4" s="66" t="s">
        <v>20</v>
      </c>
      <c r="E4" s="77"/>
      <c r="F4" s="171"/>
      <c r="G4" s="76"/>
      <c r="H4" s="30" t="s">
        <v>3</v>
      </c>
      <c r="I4" s="50">
        <v>1628.2986666666668</v>
      </c>
      <c r="J4" s="76"/>
      <c r="K4" s="30" t="s">
        <v>3</v>
      </c>
      <c r="L4" s="50">
        <v>952.42</v>
      </c>
      <c r="M4" s="76"/>
      <c r="N4" s="138"/>
      <c r="O4" s="138"/>
      <c r="P4" s="138"/>
      <c r="Q4" s="138"/>
      <c r="R4" s="138"/>
      <c r="S4" s="138"/>
      <c r="T4" s="138"/>
      <c r="U4" s="138"/>
      <c r="V4" s="76"/>
      <c r="W4" s="76"/>
      <c r="X4" s="76"/>
      <c r="Y4" s="76"/>
      <c r="Z4" s="76"/>
      <c r="AA4" s="76"/>
    </row>
    <row r="5" spans="1:27" x14ac:dyDescent="0.25">
      <c r="A5" s="171"/>
      <c r="B5" s="77"/>
      <c r="C5" s="17">
        <v>7796</v>
      </c>
      <c r="D5" s="66" t="s">
        <v>27</v>
      </c>
      <c r="E5" s="77"/>
      <c r="F5" s="171"/>
      <c r="G5" s="76"/>
      <c r="H5" s="30" t="s">
        <v>40</v>
      </c>
      <c r="I5" s="50">
        <v>7050</v>
      </c>
      <c r="J5" s="76"/>
      <c r="K5" s="30" t="s">
        <v>40</v>
      </c>
      <c r="L5" s="56">
        <v>400</v>
      </c>
      <c r="M5" s="76"/>
      <c r="N5" s="138"/>
      <c r="O5" s="138"/>
      <c r="P5" s="138"/>
      <c r="Q5" s="138"/>
      <c r="R5" s="138"/>
      <c r="S5" s="138"/>
      <c r="T5" s="138"/>
      <c r="U5" s="138"/>
      <c r="V5" s="76"/>
      <c r="W5" s="76"/>
      <c r="X5" s="76"/>
      <c r="Y5" s="76"/>
      <c r="Z5" s="76"/>
      <c r="AA5" s="76"/>
    </row>
    <row r="6" spans="1:27" x14ac:dyDescent="0.25">
      <c r="A6" s="171"/>
      <c r="B6" s="77"/>
      <c r="C6" s="17">
        <v>33</v>
      </c>
      <c r="D6" s="15" t="s">
        <v>14</v>
      </c>
      <c r="E6" s="77"/>
      <c r="F6" s="171"/>
      <c r="G6" s="76"/>
      <c r="H6" s="30" t="s">
        <v>67</v>
      </c>
      <c r="I6" s="56">
        <v>11790</v>
      </c>
      <c r="J6" s="76"/>
      <c r="K6" s="30" t="s">
        <v>61</v>
      </c>
      <c r="L6" s="43">
        <v>2040.8066666666666</v>
      </c>
      <c r="M6" s="76"/>
      <c r="N6" s="138"/>
      <c r="O6" s="138"/>
      <c r="P6" s="138"/>
      <c r="Q6" s="138"/>
      <c r="R6" s="138"/>
      <c r="S6" s="138"/>
      <c r="T6" s="138"/>
      <c r="U6" s="138"/>
      <c r="V6" s="76"/>
      <c r="W6" s="76"/>
      <c r="X6" s="76"/>
      <c r="Y6" s="76"/>
      <c r="Z6" s="76"/>
      <c r="AA6" s="76"/>
    </row>
    <row r="7" spans="1:27" s="11" customFormat="1" x14ac:dyDescent="0.25">
      <c r="A7" s="171"/>
      <c r="B7" s="77"/>
      <c r="C7" s="47">
        <v>20</v>
      </c>
      <c r="D7" s="44" t="s">
        <v>16</v>
      </c>
      <c r="E7" s="77"/>
      <c r="F7" s="171"/>
      <c r="G7" s="76"/>
      <c r="H7" s="53" t="s">
        <v>12</v>
      </c>
      <c r="I7" s="51">
        <v>28928.298666666669</v>
      </c>
      <c r="J7" s="76"/>
      <c r="K7" s="52" t="s">
        <v>12</v>
      </c>
      <c r="L7" s="51">
        <v>6122.42</v>
      </c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</row>
    <row r="8" spans="1:27" s="11" customFormat="1" x14ac:dyDescent="0.25">
      <c r="A8" s="171"/>
      <c r="B8" s="77"/>
      <c r="C8" s="76"/>
      <c r="D8" s="76"/>
      <c r="E8" s="77"/>
      <c r="F8" s="171"/>
      <c r="G8" s="76"/>
      <c r="H8" s="114"/>
      <c r="I8" s="117"/>
      <c r="J8" s="76"/>
      <c r="K8" s="76"/>
      <c r="L8" s="117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</row>
    <row r="9" spans="1:27" x14ac:dyDescent="0.25">
      <c r="A9" s="171"/>
      <c r="B9" s="77"/>
      <c r="C9" s="33">
        <v>8</v>
      </c>
      <c r="D9" s="15" t="s">
        <v>28</v>
      </c>
      <c r="E9" s="77"/>
      <c r="F9" s="171"/>
      <c r="G9" s="76"/>
      <c r="H9" s="172" t="s">
        <v>17</v>
      </c>
      <c r="I9" s="172"/>
      <c r="J9" s="118"/>
      <c r="K9" s="172" t="s">
        <v>29</v>
      </c>
      <c r="L9" s="172"/>
      <c r="M9" s="76"/>
      <c r="N9" s="138"/>
      <c r="O9" s="138"/>
      <c r="P9" s="138"/>
      <c r="Q9" s="138"/>
      <c r="R9" s="138"/>
      <c r="S9" s="138"/>
      <c r="T9" s="138"/>
      <c r="U9" s="138"/>
      <c r="V9" s="76"/>
      <c r="W9" s="76"/>
      <c r="X9" s="76"/>
      <c r="Y9" s="76"/>
      <c r="Z9" s="76"/>
      <c r="AA9" s="76"/>
    </row>
    <row r="10" spans="1:27" x14ac:dyDescent="0.25">
      <c r="A10" s="171"/>
      <c r="B10" s="77"/>
      <c r="C10" s="34">
        <v>100</v>
      </c>
      <c r="D10" s="66" t="s">
        <v>30</v>
      </c>
      <c r="E10" s="77"/>
      <c r="F10" s="171"/>
      <c r="G10" s="76"/>
      <c r="H10" s="30" t="s">
        <v>35</v>
      </c>
      <c r="I10" s="50">
        <v>11003.2</v>
      </c>
      <c r="J10" s="76"/>
      <c r="K10" s="30" t="s">
        <v>24</v>
      </c>
      <c r="L10" s="50">
        <v>3360</v>
      </c>
      <c r="M10" s="115"/>
      <c r="N10" s="138"/>
      <c r="O10" s="138"/>
      <c r="P10" s="138"/>
      <c r="Q10" s="138"/>
      <c r="R10" s="138"/>
      <c r="S10" s="138"/>
      <c r="T10" s="138"/>
      <c r="U10" s="138"/>
      <c r="V10" s="76"/>
      <c r="W10" s="76"/>
      <c r="X10" s="76"/>
      <c r="Y10" s="76"/>
      <c r="Z10" s="76"/>
      <c r="AA10" s="76"/>
    </row>
    <row r="11" spans="1:27" x14ac:dyDescent="0.25">
      <c r="A11" s="171"/>
      <c r="B11" s="77"/>
      <c r="C11" s="69">
        <v>6</v>
      </c>
      <c r="D11" s="67" t="s">
        <v>68</v>
      </c>
      <c r="E11" s="77"/>
      <c r="F11" s="171"/>
      <c r="G11" s="76"/>
      <c r="H11" s="30" t="s">
        <v>3</v>
      </c>
      <c r="I11" s="50">
        <v>2756.5440000000003</v>
      </c>
      <c r="J11" s="76"/>
      <c r="K11" s="30" t="s">
        <v>3</v>
      </c>
      <c r="L11" s="50">
        <v>5592.48</v>
      </c>
      <c r="M11" s="76"/>
      <c r="N11" s="138"/>
      <c r="O11" s="138"/>
      <c r="P11" s="138"/>
      <c r="Q11" s="138"/>
      <c r="R11" s="138"/>
      <c r="S11" s="138"/>
      <c r="T11" s="138"/>
      <c r="U11" s="138"/>
      <c r="V11" s="76"/>
      <c r="W11" s="76"/>
      <c r="X11" s="76"/>
      <c r="Y11" s="76"/>
      <c r="Z11" s="76"/>
      <c r="AA11" s="76"/>
    </row>
    <row r="12" spans="1:27" x14ac:dyDescent="0.25">
      <c r="A12" s="171"/>
      <c r="B12" s="77"/>
      <c r="C12" s="69">
        <v>12</v>
      </c>
      <c r="D12" s="66" t="s">
        <v>21</v>
      </c>
      <c r="E12" s="77"/>
      <c r="F12" s="171"/>
      <c r="G12" s="76"/>
      <c r="H12" s="30" t="s">
        <v>40</v>
      </c>
      <c r="I12" s="56">
        <v>17192.5</v>
      </c>
      <c r="J12" s="76"/>
      <c r="K12" s="30" t="s">
        <v>40</v>
      </c>
      <c r="L12" s="56">
        <v>2400</v>
      </c>
      <c r="M12" s="76"/>
      <c r="N12" s="138"/>
      <c r="O12" s="138"/>
      <c r="P12" s="138"/>
      <c r="Q12" s="138"/>
      <c r="R12" s="138"/>
      <c r="S12" s="138"/>
      <c r="T12" s="138"/>
      <c r="U12" s="138"/>
      <c r="V12" s="76"/>
      <c r="W12" s="76"/>
      <c r="X12" s="76"/>
      <c r="Y12" s="76"/>
      <c r="Z12" s="76"/>
      <c r="AA12" s="76"/>
    </row>
    <row r="13" spans="1:27" x14ac:dyDescent="0.25">
      <c r="A13" s="171"/>
      <c r="B13" s="77"/>
      <c r="C13" s="35">
        <v>63.151515151515149</v>
      </c>
      <c r="D13" s="36" t="s">
        <v>18</v>
      </c>
      <c r="E13" s="77"/>
      <c r="F13" s="171"/>
      <c r="G13" s="76"/>
      <c r="H13" s="53" t="s">
        <v>64</v>
      </c>
      <c r="I13" s="43">
        <v>10317.414666666666</v>
      </c>
      <c r="J13" s="76"/>
      <c r="K13" s="39" t="s">
        <v>65</v>
      </c>
      <c r="L13" s="57">
        <v>473.02</v>
      </c>
      <c r="M13" s="120"/>
      <c r="N13" s="138"/>
      <c r="O13" s="138"/>
      <c r="P13" s="138"/>
      <c r="Q13" s="138"/>
      <c r="R13" s="138"/>
      <c r="S13" s="138"/>
      <c r="T13" s="138"/>
      <c r="U13" s="138"/>
      <c r="V13" s="76"/>
      <c r="W13" s="76"/>
      <c r="X13" s="76"/>
      <c r="Y13" s="76"/>
      <c r="Z13" s="76"/>
      <c r="AA13" s="76"/>
    </row>
    <row r="14" spans="1:27" x14ac:dyDescent="0.25">
      <c r="A14" s="171"/>
      <c r="B14" s="77"/>
      <c r="C14" s="48">
        <v>2820</v>
      </c>
      <c r="D14" s="44" t="s">
        <v>43</v>
      </c>
      <c r="E14" s="77"/>
      <c r="F14" s="171"/>
      <c r="G14" s="76"/>
      <c r="H14" s="54" t="s">
        <v>12</v>
      </c>
      <c r="I14" s="51">
        <v>30952.243999999999</v>
      </c>
      <c r="J14" s="76"/>
      <c r="K14" s="52" t="s">
        <v>12</v>
      </c>
      <c r="L14" s="51">
        <v>11352.48</v>
      </c>
      <c r="M14" s="120"/>
      <c r="N14" s="138"/>
      <c r="O14" s="138"/>
      <c r="P14" s="138"/>
      <c r="Q14" s="138"/>
      <c r="R14" s="138"/>
      <c r="S14" s="138"/>
      <c r="T14" s="138"/>
      <c r="U14" s="138"/>
      <c r="V14" s="76"/>
      <c r="W14" s="76"/>
      <c r="X14" s="76"/>
      <c r="Y14" s="76"/>
      <c r="Z14" s="76"/>
      <c r="AA14" s="76"/>
    </row>
    <row r="15" spans="1:27" s="11" customFormat="1" x14ac:dyDescent="0.25">
      <c r="A15" s="171"/>
      <c r="B15" s="77"/>
      <c r="C15" s="33">
        <v>8</v>
      </c>
      <c r="D15" s="15" t="s">
        <v>29</v>
      </c>
      <c r="E15" s="77"/>
      <c r="F15" s="171"/>
      <c r="G15" s="76"/>
      <c r="H15" s="114"/>
      <c r="I15" s="117"/>
      <c r="J15" s="76"/>
      <c r="K15" s="76"/>
      <c r="L15" s="117"/>
      <c r="M15" s="120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</row>
    <row r="16" spans="1:27" x14ac:dyDescent="0.25">
      <c r="A16" s="171"/>
      <c r="B16" s="77"/>
      <c r="C16" s="37">
        <v>100</v>
      </c>
      <c r="D16" s="66" t="s">
        <v>15</v>
      </c>
      <c r="E16" s="77"/>
      <c r="F16" s="171"/>
      <c r="G16" s="76"/>
      <c r="H16" s="173" t="s">
        <v>62</v>
      </c>
      <c r="I16" s="173"/>
      <c r="J16" s="119"/>
      <c r="K16" s="172" t="s">
        <v>41</v>
      </c>
      <c r="L16" s="172"/>
      <c r="M16" s="76"/>
      <c r="N16" s="138"/>
      <c r="O16" s="138"/>
      <c r="P16" s="138"/>
      <c r="Q16" s="138"/>
      <c r="R16" s="138"/>
      <c r="S16" s="138"/>
      <c r="T16" s="138"/>
      <c r="U16" s="138"/>
      <c r="V16" s="76"/>
      <c r="W16" s="76"/>
      <c r="X16" s="76"/>
      <c r="Y16" s="76"/>
      <c r="Z16" s="76"/>
      <c r="AA16" s="76"/>
    </row>
    <row r="17" spans="1:27" x14ac:dyDescent="0.25">
      <c r="A17" s="171"/>
      <c r="B17" s="77"/>
      <c r="C17" s="69">
        <f>C11*8</f>
        <v>48</v>
      </c>
      <c r="D17" s="68" t="s">
        <v>69</v>
      </c>
      <c r="E17" s="77"/>
      <c r="F17" s="171"/>
      <c r="G17" s="76"/>
      <c r="H17" s="30" t="s">
        <v>35</v>
      </c>
      <c r="I17" s="50">
        <v>19463.2</v>
      </c>
      <c r="J17" s="76"/>
      <c r="K17" s="30" t="s">
        <v>35</v>
      </c>
      <c r="L17" s="43">
        <v>113</v>
      </c>
      <c r="M17" s="76"/>
      <c r="N17" s="138"/>
      <c r="O17" s="117"/>
      <c r="P17" s="138"/>
      <c r="Q17" s="138"/>
      <c r="R17" s="138"/>
      <c r="S17" s="138"/>
      <c r="T17" s="138"/>
      <c r="U17" s="138"/>
      <c r="V17" s="76"/>
      <c r="W17" s="76"/>
      <c r="X17" s="76"/>
      <c r="Y17" s="76"/>
      <c r="Z17" s="76"/>
      <c r="AA17" s="76"/>
    </row>
    <row r="18" spans="1:27" x14ac:dyDescent="0.25">
      <c r="A18" s="171"/>
      <c r="B18" s="77"/>
      <c r="C18" s="35">
        <v>106.90909090909091</v>
      </c>
      <c r="D18" s="42" t="s">
        <v>19</v>
      </c>
      <c r="E18" s="77"/>
      <c r="F18" s="171"/>
      <c r="G18" s="76"/>
      <c r="H18" s="30" t="s">
        <v>24</v>
      </c>
      <c r="I18" s="50">
        <v>8130</v>
      </c>
      <c r="J18" s="76"/>
      <c r="K18" s="30" t="s">
        <v>3</v>
      </c>
      <c r="L18" s="43">
        <v>30.303030303030305</v>
      </c>
      <c r="M18" s="76"/>
      <c r="N18" s="138"/>
      <c r="O18" s="117"/>
      <c r="P18" s="138"/>
      <c r="Q18" s="138"/>
      <c r="R18" s="138"/>
      <c r="S18" s="138"/>
      <c r="T18" s="138"/>
      <c r="U18" s="138"/>
      <c r="V18" s="76"/>
      <c r="W18" s="76"/>
      <c r="X18" s="76"/>
      <c r="Y18" s="76"/>
      <c r="Z18" s="76"/>
      <c r="AA18" s="76"/>
    </row>
    <row r="19" spans="1:27" s="11" customFormat="1" x14ac:dyDescent="0.25">
      <c r="A19" s="171"/>
      <c r="B19" s="77"/>
      <c r="C19" s="48">
        <v>6877</v>
      </c>
      <c r="D19" s="45" t="s">
        <v>42</v>
      </c>
      <c r="E19" s="77"/>
      <c r="F19" s="171"/>
      <c r="G19" s="76"/>
      <c r="H19" s="30" t="s">
        <v>3</v>
      </c>
      <c r="I19" s="50">
        <v>10929.742666666667</v>
      </c>
      <c r="J19" s="120"/>
      <c r="K19" s="30" t="s">
        <v>67</v>
      </c>
      <c r="L19" s="57">
        <v>250</v>
      </c>
      <c r="M19" s="76"/>
      <c r="N19" s="138"/>
      <c r="O19" s="117"/>
      <c r="P19" s="138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</row>
    <row r="20" spans="1:27" x14ac:dyDescent="0.25">
      <c r="A20" s="171"/>
      <c r="B20" s="77"/>
      <c r="C20" s="37">
        <v>100</v>
      </c>
      <c r="D20" s="66" t="s">
        <v>36</v>
      </c>
      <c r="E20" s="77"/>
      <c r="F20" s="171"/>
      <c r="G20" s="76"/>
      <c r="H20" s="30" t="s">
        <v>67</v>
      </c>
      <c r="I20" s="50">
        <v>11790</v>
      </c>
      <c r="J20" s="120"/>
      <c r="K20" s="30" t="s">
        <v>70</v>
      </c>
      <c r="L20" s="57">
        <v>100</v>
      </c>
      <c r="M20" s="76"/>
      <c r="N20" s="138"/>
      <c r="O20" s="117"/>
      <c r="P20" s="138"/>
      <c r="Q20" s="138"/>
      <c r="R20" s="138"/>
      <c r="S20" s="138"/>
      <c r="T20" s="138"/>
      <c r="U20" s="138"/>
      <c r="V20" s="76"/>
      <c r="W20" s="76"/>
      <c r="X20" s="76"/>
      <c r="Y20" s="76"/>
      <c r="Z20" s="76"/>
      <c r="AA20" s="76"/>
    </row>
    <row r="21" spans="1:27" x14ac:dyDescent="0.25">
      <c r="A21" s="171"/>
      <c r="B21" s="77"/>
      <c r="C21" s="35">
        <v>3.0303030303030303</v>
      </c>
      <c r="D21" s="42" t="s">
        <v>37</v>
      </c>
      <c r="E21" s="77"/>
      <c r="F21" s="171"/>
      <c r="G21" s="76"/>
      <c r="H21" s="30" t="s">
        <v>70</v>
      </c>
      <c r="I21" s="56">
        <v>27042.5</v>
      </c>
      <c r="J21" s="120"/>
      <c r="K21" s="52" t="s">
        <v>12</v>
      </c>
      <c r="L21" s="51">
        <v>493.30303030303031</v>
      </c>
      <c r="M21" s="76"/>
      <c r="N21" s="138"/>
      <c r="O21" s="117"/>
      <c r="P21" s="138"/>
      <c r="Q21" s="138"/>
      <c r="R21" s="138"/>
      <c r="S21" s="138"/>
      <c r="T21" s="138"/>
      <c r="U21" s="138"/>
      <c r="V21" s="76"/>
      <c r="W21" s="76"/>
      <c r="X21" s="76"/>
      <c r="Y21" s="76"/>
      <c r="Z21" s="76"/>
      <c r="AA21" s="76"/>
    </row>
    <row r="22" spans="1:27" x14ac:dyDescent="0.25">
      <c r="A22" s="171"/>
      <c r="B22" s="77"/>
      <c r="C22" s="48">
        <v>19200</v>
      </c>
      <c r="D22" s="46" t="s">
        <v>44</v>
      </c>
      <c r="E22" s="77"/>
      <c r="F22" s="171"/>
      <c r="G22" s="76"/>
      <c r="H22" s="30" t="s">
        <v>66</v>
      </c>
      <c r="I22" s="72">
        <v>402.89293055555555</v>
      </c>
      <c r="J22" s="76"/>
      <c r="K22" s="173" t="s">
        <v>71</v>
      </c>
      <c r="L22" s="173"/>
      <c r="M22" s="76"/>
      <c r="N22" s="156"/>
      <c r="O22" s="117"/>
      <c r="P22" s="138"/>
      <c r="Q22" s="138"/>
      <c r="R22" s="138"/>
      <c r="S22" s="138"/>
      <c r="T22" s="138"/>
      <c r="U22" s="138"/>
      <c r="V22" s="76"/>
      <c r="W22" s="76"/>
      <c r="X22" s="76"/>
      <c r="Y22" s="76"/>
      <c r="Z22" s="76"/>
      <c r="AA22" s="76"/>
    </row>
    <row r="23" spans="1:27" x14ac:dyDescent="0.25">
      <c r="A23" s="171"/>
      <c r="B23" s="77"/>
      <c r="C23" s="40">
        <v>0</v>
      </c>
      <c r="D23" s="38" t="s">
        <v>84</v>
      </c>
      <c r="E23" s="77"/>
      <c r="F23" s="171"/>
      <c r="G23" s="76"/>
      <c r="H23" s="52" t="s">
        <v>12</v>
      </c>
      <c r="I23" s="55">
        <v>77355.44266666667</v>
      </c>
      <c r="J23" s="120"/>
      <c r="K23" s="73">
        <v>170.06060606060606</v>
      </c>
      <c r="L23" s="74">
        <v>1190.4242424242425</v>
      </c>
      <c r="M23" s="76"/>
      <c r="N23" s="138"/>
      <c r="O23" s="117"/>
      <c r="P23" s="138"/>
      <c r="Q23" s="138"/>
      <c r="R23" s="138"/>
      <c r="S23" s="138"/>
      <c r="T23" s="138"/>
      <c r="U23" s="138"/>
      <c r="V23" s="76"/>
      <c r="W23" s="76"/>
      <c r="X23" s="76"/>
      <c r="Y23" s="76"/>
      <c r="Z23" s="76"/>
      <c r="AA23" s="76"/>
    </row>
    <row r="24" spans="1:27" s="11" customFormat="1" x14ac:dyDescent="0.25">
      <c r="A24" s="171"/>
      <c r="B24" s="77"/>
      <c r="C24" s="154">
        <v>0</v>
      </c>
      <c r="D24" s="38" t="s">
        <v>85</v>
      </c>
      <c r="E24" s="77"/>
      <c r="F24" s="171"/>
      <c r="G24" s="76"/>
      <c r="H24" s="118"/>
      <c r="I24" s="158"/>
      <c r="J24" s="76"/>
      <c r="K24" s="76"/>
      <c r="L24" s="76"/>
      <c r="M24" s="76"/>
      <c r="N24" s="138"/>
      <c r="O24" s="117"/>
      <c r="P24" s="138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</row>
    <row r="25" spans="1:27" s="11" customFormat="1" x14ac:dyDescent="0.25">
      <c r="A25" s="171"/>
      <c r="B25" s="77"/>
      <c r="C25" s="76"/>
      <c r="D25" s="76"/>
      <c r="E25" s="77"/>
      <c r="F25" s="171"/>
      <c r="G25" s="76"/>
      <c r="H25" s="172" t="s">
        <v>89</v>
      </c>
      <c r="I25" s="172"/>
      <c r="J25" s="121"/>
      <c r="K25" s="172" t="s">
        <v>92</v>
      </c>
      <c r="L25" s="172"/>
      <c r="M25" s="76"/>
      <c r="N25" s="138"/>
      <c r="O25" s="117"/>
      <c r="P25" s="138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1:27" s="11" customFormat="1" x14ac:dyDescent="0.25">
      <c r="A26" s="171"/>
      <c r="B26" s="77"/>
      <c r="C26" s="40">
        <f>C17*C15</f>
        <v>384</v>
      </c>
      <c r="D26" s="38" t="s">
        <v>83</v>
      </c>
      <c r="E26" s="77"/>
      <c r="F26" s="171"/>
      <c r="G26" s="76"/>
      <c r="H26" s="174"/>
      <c r="I26" s="174"/>
      <c r="J26" s="122"/>
      <c r="K26" s="174"/>
      <c r="L26" s="174"/>
      <c r="M26" s="76"/>
      <c r="N26" s="138"/>
      <c r="O26" s="117"/>
      <c r="P26" s="138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</row>
    <row r="27" spans="1:27" s="11" customFormat="1" x14ac:dyDescent="0.25">
      <c r="A27" s="171"/>
      <c r="B27" s="77"/>
      <c r="C27" s="41">
        <v>3</v>
      </c>
      <c r="D27" s="68" t="s">
        <v>13</v>
      </c>
      <c r="E27" s="77"/>
      <c r="F27" s="171"/>
      <c r="G27" s="76"/>
      <c r="H27" s="144" t="s">
        <v>67</v>
      </c>
      <c r="I27" s="145">
        <v>11790</v>
      </c>
      <c r="J27" s="76"/>
      <c r="K27" s="144" t="s">
        <v>106</v>
      </c>
      <c r="L27" s="167">
        <v>77355.44266666667</v>
      </c>
      <c r="M27" s="175" t="s">
        <v>110</v>
      </c>
      <c r="N27" s="138"/>
      <c r="O27" s="117"/>
      <c r="P27" s="138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</row>
    <row r="28" spans="1:27" s="11" customFormat="1" x14ac:dyDescent="0.25">
      <c r="A28" s="171"/>
      <c r="B28" s="77"/>
      <c r="C28" s="75">
        <v>7</v>
      </c>
      <c r="D28" s="38" t="s">
        <v>39</v>
      </c>
      <c r="E28" s="77"/>
      <c r="F28" s="171"/>
      <c r="G28" s="76"/>
      <c r="H28" s="146" t="s">
        <v>24</v>
      </c>
      <c r="I28" s="147">
        <v>8130</v>
      </c>
      <c r="J28" s="76"/>
      <c r="K28" s="146" t="s">
        <v>105</v>
      </c>
      <c r="L28" s="165">
        <v>94714.181818181823</v>
      </c>
      <c r="M28" s="175"/>
      <c r="N28" s="138"/>
      <c r="O28" s="117"/>
      <c r="P28" s="138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</row>
    <row r="29" spans="1:27" s="11" customFormat="1" x14ac:dyDescent="0.25">
      <c r="A29" s="171"/>
      <c r="B29" s="77"/>
      <c r="C29" s="75">
        <v>100</v>
      </c>
      <c r="D29" s="38" t="s">
        <v>82</v>
      </c>
      <c r="E29" s="77"/>
      <c r="F29" s="171"/>
      <c r="G29" s="76"/>
      <c r="H29" s="148" t="s">
        <v>91</v>
      </c>
      <c r="I29" s="162">
        <v>384</v>
      </c>
      <c r="J29" s="76"/>
      <c r="K29" s="163" t="s">
        <v>12</v>
      </c>
      <c r="L29" s="166">
        <v>172069.62448484849</v>
      </c>
      <c r="M29" s="175"/>
      <c r="N29" s="138"/>
      <c r="O29" s="117"/>
      <c r="P29" s="138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</row>
    <row r="30" spans="1:27" s="11" customFormat="1" x14ac:dyDescent="0.25">
      <c r="A30" s="171"/>
      <c r="B30" s="77"/>
      <c r="C30" s="75">
        <v>1</v>
      </c>
      <c r="D30" s="38" t="s">
        <v>73</v>
      </c>
      <c r="E30" s="77"/>
      <c r="F30" s="171"/>
      <c r="G30" s="76"/>
      <c r="H30" s="160" t="s">
        <v>12</v>
      </c>
      <c r="I30" s="161">
        <v>19920</v>
      </c>
      <c r="J30" s="76"/>
      <c r="K30" s="146" t="s">
        <v>108</v>
      </c>
      <c r="L30" s="165">
        <v>896.19596085858586</v>
      </c>
      <c r="M30" s="175"/>
      <c r="N30" s="138"/>
      <c r="O30" s="117"/>
      <c r="P30" s="138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</row>
    <row r="31" spans="1:27" s="11" customFormat="1" x14ac:dyDescent="0.25">
      <c r="A31" s="171"/>
      <c r="B31" s="77"/>
      <c r="C31" s="75">
        <v>1.5</v>
      </c>
      <c r="D31" s="38" t="s">
        <v>72</v>
      </c>
      <c r="E31" s="77"/>
      <c r="F31" s="171"/>
      <c r="G31" s="76"/>
      <c r="H31" s="148" t="s">
        <v>90</v>
      </c>
      <c r="I31" s="159">
        <v>0.25751258493649282</v>
      </c>
      <c r="J31" s="76"/>
      <c r="K31" s="146" t="s">
        <v>107</v>
      </c>
      <c r="L31" s="165">
        <v>97275.44266666667</v>
      </c>
      <c r="M31" s="175" t="s">
        <v>111</v>
      </c>
      <c r="N31" s="138"/>
      <c r="O31" s="117"/>
      <c r="P31" s="138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</row>
    <row r="32" spans="1:27" s="11" customFormat="1" x14ac:dyDescent="0.25">
      <c r="A32" s="155"/>
      <c r="B32" s="77"/>
      <c r="C32" s="76"/>
      <c r="D32" s="76"/>
      <c r="E32" s="77"/>
      <c r="F32" s="155"/>
      <c r="G32" s="76"/>
      <c r="H32" s="76"/>
      <c r="I32" s="76"/>
      <c r="J32" s="76"/>
      <c r="K32" s="164" t="s">
        <v>105</v>
      </c>
      <c r="L32" s="165">
        <v>189428.36363636365</v>
      </c>
      <c r="M32" s="175"/>
      <c r="N32" s="138"/>
      <c r="O32" s="117"/>
      <c r="P32" s="138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</row>
    <row r="33" spans="2:16" s="11" customFormat="1" x14ac:dyDescent="0.25">
      <c r="B33" s="65"/>
      <c r="C33" s="65"/>
      <c r="H33" s="31"/>
      <c r="I33" s="80"/>
      <c r="K33" s="163" t="s">
        <v>12</v>
      </c>
      <c r="L33" s="166">
        <v>286703.80630303035</v>
      </c>
      <c r="M33" s="175"/>
      <c r="N33" s="137"/>
      <c r="O33" s="70"/>
      <c r="P33" s="137"/>
    </row>
    <row r="34" spans="2:16" s="11" customFormat="1" x14ac:dyDescent="0.25">
      <c r="B34" s="65"/>
      <c r="C34" s="65"/>
      <c r="H34" s="31"/>
      <c r="I34" s="80"/>
      <c r="K34" s="149" t="s">
        <v>109</v>
      </c>
      <c r="L34" s="168">
        <v>746.62449558080823</v>
      </c>
      <c r="M34" s="175"/>
      <c r="N34" s="137"/>
      <c r="O34" s="70"/>
      <c r="P34" s="137"/>
    </row>
    <row r="35" spans="2:16" s="11" customFormat="1" x14ac:dyDescent="0.25">
      <c r="B35" s="65"/>
      <c r="C35" s="65"/>
      <c r="H35" s="31"/>
      <c r="I35" s="80"/>
      <c r="L35" s="80"/>
      <c r="N35" s="137"/>
      <c r="O35" s="70"/>
      <c r="P35" s="137"/>
    </row>
    <row r="36" spans="2:16" s="11" customFormat="1" x14ac:dyDescent="0.25">
      <c r="B36" s="65"/>
      <c r="C36" s="65"/>
      <c r="H36" s="31"/>
      <c r="I36" s="80"/>
      <c r="L36" s="80"/>
      <c r="N36" s="137"/>
      <c r="O36" s="70"/>
      <c r="P36" s="137"/>
    </row>
    <row r="37" spans="2:16" s="11" customFormat="1" x14ac:dyDescent="0.25">
      <c r="B37" s="65"/>
      <c r="C37" s="65"/>
      <c r="H37" s="31"/>
      <c r="I37" s="80"/>
      <c r="L37" s="80"/>
      <c r="N37" s="137"/>
      <c r="O37" s="70"/>
      <c r="P37" s="137"/>
    </row>
    <row r="38" spans="2:16" s="11" customFormat="1" x14ac:dyDescent="0.25">
      <c r="B38" s="65"/>
      <c r="C38" s="65"/>
      <c r="H38" s="31"/>
      <c r="I38" s="80"/>
      <c r="L38" s="80"/>
      <c r="N38" s="137"/>
      <c r="O38" s="70"/>
      <c r="P38" s="137"/>
    </row>
    <row r="39" spans="2:16" s="11" customFormat="1" x14ac:dyDescent="0.25">
      <c r="B39" s="65"/>
      <c r="C39" s="65"/>
      <c r="H39" s="31"/>
      <c r="I39" s="80"/>
      <c r="L39" s="80"/>
      <c r="N39" s="137"/>
      <c r="O39" s="70"/>
      <c r="P39" s="137"/>
    </row>
    <row r="40" spans="2:16" s="11" customFormat="1" x14ac:dyDescent="0.25">
      <c r="B40" s="65"/>
      <c r="C40" s="65"/>
      <c r="H40" s="31"/>
      <c r="I40" s="80"/>
      <c r="L40" s="80"/>
      <c r="N40" s="137"/>
      <c r="O40" s="70"/>
      <c r="P40" s="137"/>
    </row>
    <row r="41" spans="2:16" s="11" customFormat="1" x14ac:dyDescent="0.25">
      <c r="B41" s="65"/>
      <c r="C41" s="65"/>
      <c r="H41" s="31"/>
      <c r="I41" s="80"/>
      <c r="L41" s="80"/>
      <c r="N41" s="137"/>
      <c r="O41" s="70"/>
      <c r="P41" s="137"/>
    </row>
    <row r="42" spans="2:16" s="11" customFormat="1" x14ac:dyDescent="0.25">
      <c r="B42" s="65"/>
      <c r="C42" s="65"/>
      <c r="H42" s="31"/>
      <c r="I42" s="80"/>
      <c r="L42" s="80"/>
      <c r="N42" s="137"/>
      <c r="O42" s="70"/>
      <c r="P42" s="137"/>
    </row>
    <row r="43" spans="2:16" s="11" customFormat="1" x14ac:dyDescent="0.25">
      <c r="B43" s="65"/>
      <c r="C43" s="65"/>
      <c r="H43" s="31"/>
      <c r="I43" s="80"/>
      <c r="L43" s="80"/>
      <c r="N43" s="137"/>
      <c r="O43" s="70"/>
      <c r="P43" s="137"/>
    </row>
    <row r="44" spans="2:16" s="11" customFormat="1" x14ac:dyDescent="0.25">
      <c r="B44" s="65"/>
      <c r="C44" s="65"/>
      <c r="H44" s="31"/>
      <c r="I44" s="80"/>
      <c r="L44" s="80"/>
      <c r="N44" s="137"/>
      <c r="O44" s="70"/>
      <c r="P44" s="137"/>
    </row>
    <row r="45" spans="2:16" s="11" customFormat="1" x14ac:dyDescent="0.25">
      <c r="B45" s="65"/>
      <c r="C45" s="65"/>
      <c r="H45" s="31"/>
      <c r="I45" s="80"/>
      <c r="L45" s="80"/>
      <c r="N45" s="137"/>
      <c r="O45" s="70"/>
      <c r="P45" s="137"/>
    </row>
    <row r="46" spans="2:16" s="11" customFormat="1" x14ac:dyDescent="0.25">
      <c r="B46" s="65"/>
      <c r="C46" s="65"/>
      <c r="H46" s="31"/>
      <c r="I46" s="80"/>
      <c r="L46" s="80"/>
      <c r="N46" s="137"/>
      <c r="O46" s="70"/>
      <c r="P46" s="137"/>
    </row>
    <row r="47" spans="2:16" s="11" customFormat="1" x14ac:dyDescent="0.25">
      <c r="B47" s="65"/>
      <c r="C47" s="65"/>
      <c r="H47" s="31"/>
      <c r="I47" s="80"/>
      <c r="L47" s="80"/>
      <c r="N47" s="137"/>
      <c r="O47" s="70"/>
      <c r="P47" s="137"/>
    </row>
    <row r="48" spans="2:16" s="11" customFormat="1" x14ac:dyDescent="0.25">
      <c r="B48" s="65"/>
      <c r="C48" s="65"/>
      <c r="H48" s="31"/>
      <c r="I48" s="80"/>
      <c r="L48" s="80"/>
      <c r="N48" s="137"/>
      <c r="O48" s="70"/>
      <c r="P48" s="137"/>
    </row>
    <row r="49" spans="2:16" s="11" customFormat="1" x14ac:dyDescent="0.25">
      <c r="B49" s="65"/>
      <c r="C49" s="65"/>
      <c r="H49" s="31"/>
      <c r="I49" s="80"/>
      <c r="L49" s="80"/>
      <c r="N49" s="137"/>
      <c r="O49" s="70"/>
      <c r="P49" s="137"/>
    </row>
    <row r="50" spans="2:16" s="11" customFormat="1" x14ac:dyDescent="0.25">
      <c r="B50" s="65"/>
      <c r="C50" s="65"/>
      <c r="H50" s="31"/>
      <c r="I50" s="80"/>
      <c r="L50" s="80"/>
    </row>
    <row r="51" spans="2:16" s="11" customFormat="1" x14ac:dyDescent="0.25">
      <c r="B51" s="65"/>
      <c r="C51" s="65"/>
      <c r="H51" s="31"/>
      <c r="I51" s="80"/>
      <c r="L51" s="80"/>
    </row>
    <row r="52" spans="2:16" s="11" customFormat="1" x14ac:dyDescent="0.25">
      <c r="B52" s="65"/>
      <c r="C52" s="65"/>
      <c r="H52" s="31"/>
      <c r="I52" s="80"/>
      <c r="L52" s="80"/>
    </row>
    <row r="53" spans="2:16" s="11" customFormat="1" x14ac:dyDescent="0.25">
      <c r="B53" s="65"/>
      <c r="C53" s="65"/>
      <c r="H53" s="31"/>
      <c r="I53" s="80"/>
      <c r="L53" s="80"/>
    </row>
    <row r="54" spans="2:16" s="11" customFormat="1" x14ac:dyDescent="0.25">
      <c r="B54" s="65"/>
      <c r="C54" s="65"/>
      <c r="H54" s="31"/>
      <c r="I54" s="80"/>
      <c r="L54" s="80"/>
    </row>
    <row r="55" spans="2:16" s="11" customFormat="1" x14ac:dyDescent="0.25">
      <c r="B55" s="65"/>
      <c r="C55" s="65"/>
      <c r="H55" s="31"/>
      <c r="I55" s="80"/>
      <c r="L55" s="80"/>
    </row>
    <row r="56" spans="2:16" s="11" customFormat="1" x14ac:dyDescent="0.25">
      <c r="B56" s="65"/>
      <c r="C56" s="65"/>
      <c r="H56" s="31"/>
      <c r="I56" s="80"/>
      <c r="L56" s="80"/>
    </row>
    <row r="57" spans="2:16" s="11" customFormat="1" x14ac:dyDescent="0.25">
      <c r="B57" s="65"/>
      <c r="C57" s="65"/>
      <c r="H57" s="31"/>
      <c r="I57" s="80"/>
      <c r="L57" s="80"/>
    </row>
    <row r="58" spans="2:16" s="11" customFormat="1" x14ac:dyDescent="0.25">
      <c r="B58" s="65"/>
      <c r="C58" s="65"/>
      <c r="H58" s="31"/>
      <c r="I58" s="80"/>
      <c r="L58" s="80"/>
    </row>
    <row r="59" spans="2:16" s="11" customFormat="1" x14ac:dyDescent="0.25">
      <c r="B59" s="65"/>
      <c r="C59" s="65"/>
      <c r="H59" s="31"/>
      <c r="I59" s="80"/>
      <c r="L59" s="80"/>
    </row>
    <row r="60" spans="2:16" s="11" customFormat="1" x14ac:dyDescent="0.25">
      <c r="B60" s="65"/>
      <c r="C60" s="65"/>
      <c r="H60" s="31"/>
      <c r="I60" s="80"/>
      <c r="L60" s="80"/>
    </row>
    <row r="61" spans="2:16" s="11" customFormat="1" x14ac:dyDescent="0.25">
      <c r="B61" s="65"/>
      <c r="C61" s="65"/>
      <c r="H61" s="31"/>
      <c r="I61" s="80"/>
      <c r="L61" s="80"/>
    </row>
    <row r="62" spans="2:16" s="11" customFormat="1" x14ac:dyDescent="0.25">
      <c r="B62" s="65"/>
      <c r="C62" s="65"/>
      <c r="H62" s="31"/>
      <c r="I62" s="80"/>
      <c r="L62" s="80"/>
    </row>
    <row r="63" spans="2:16" s="11" customFormat="1" x14ac:dyDescent="0.25">
      <c r="B63" s="65"/>
      <c r="C63" s="65"/>
      <c r="H63" s="31"/>
      <c r="I63" s="80"/>
      <c r="L63" s="80"/>
    </row>
    <row r="64" spans="2:16" s="11" customFormat="1" x14ac:dyDescent="0.25">
      <c r="B64" s="65"/>
      <c r="C64" s="65"/>
      <c r="H64" s="31"/>
      <c r="I64" s="80"/>
      <c r="L64" s="80"/>
    </row>
    <row r="65" spans="2:12" s="11" customFormat="1" x14ac:dyDescent="0.25">
      <c r="B65" s="65"/>
      <c r="C65" s="65"/>
      <c r="H65" s="31"/>
      <c r="I65" s="80"/>
      <c r="L65" s="80"/>
    </row>
    <row r="66" spans="2:12" s="11" customFormat="1" x14ac:dyDescent="0.25">
      <c r="B66" s="65"/>
      <c r="C66" s="65"/>
      <c r="H66" s="31"/>
      <c r="I66" s="80"/>
      <c r="L66" s="80"/>
    </row>
    <row r="67" spans="2:12" s="11" customFormat="1" x14ac:dyDescent="0.25">
      <c r="B67" s="65"/>
      <c r="C67" s="65"/>
      <c r="H67" s="31"/>
      <c r="I67" s="80"/>
      <c r="L67" s="80"/>
    </row>
    <row r="68" spans="2:12" s="11" customFormat="1" x14ac:dyDescent="0.25">
      <c r="B68" s="65"/>
      <c r="C68" s="65"/>
      <c r="H68" s="31"/>
      <c r="I68" s="80"/>
      <c r="L68" s="80"/>
    </row>
    <row r="69" spans="2:12" s="11" customFormat="1" x14ac:dyDescent="0.25">
      <c r="B69" s="65"/>
      <c r="C69" s="65"/>
      <c r="H69" s="31"/>
      <c r="I69" s="80"/>
      <c r="L69" s="80"/>
    </row>
    <row r="70" spans="2:12" s="11" customFormat="1" x14ac:dyDescent="0.25">
      <c r="B70" s="65"/>
      <c r="C70" s="65"/>
      <c r="H70" s="31"/>
      <c r="I70" s="80"/>
      <c r="L70" s="80"/>
    </row>
    <row r="71" spans="2:12" s="11" customFormat="1" x14ac:dyDescent="0.25">
      <c r="B71" s="65"/>
      <c r="C71" s="65"/>
      <c r="H71" s="31"/>
      <c r="I71" s="80"/>
      <c r="L71" s="80"/>
    </row>
    <row r="72" spans="2:12" s="11" customFormat="1" x14ac:dyDescent="0.25">
      <c r="B72" s="65"/>
      <c r="C72" s="65"/>
      <c r="H72" s="31"/>
      <c r="I72" s="80"/>
      <c r="L72" s="80"/>
    </row>
    <row r="73" spans="2:12" s="11" customFormat="1" x14ac:dyDescent="0.25">
      <c r="B73" s="65"/>
      <c r="C73" s="65"/>
      <c r="H73" s="31"/>
      <c r="I73" s="80"/>
      <c r="L73" s="80"/>
    </row>
    <row r="74" spans="2:12" s="11" customFormat="1" x14ac:dyDescent="0.25">
      <c r="B74" s="65"/>
      <c r="C74" s="65"/>
      <c r="H74" s="31"/>
      <c r="I74" s="80"/>
      <c r="L74" s="80"/>
    </row>
    <row r="75" spans="2:12" s="11" customFormat="1" x14ac:dyDescent="0.25">
      <c r="B75" s="65"/>
      <c r="C75" s="65"/>
      <c r="H75" s="31"/>
      <c r="I75" s="80"/>
      <c r="L75" s="80"/>
    </row>
    <row r="76" spans="2:12" s="11" customFormat="1" x14ac:dyDescent="0.25">
      <c r="B76" s="65"/>
      <c r="C76" s="65"/>
      <c r="H76" s="31"/>
      <c r="I76" s="80"/>
      <c r="L76" s="80"/>
    </row>
    <row r="77" spans="2:12" s="11" customFormat="1" x14ac:dyDescent="0.25">
      <c r="B77" s="65"/>
      <c r="C77" s="65"/>
      <c r="H77" s="31"/>
      <c r="I77" s="80"/>
      <c r="L77" s="80"/>
    </row>
    <row r="78" spans="2:12" s="11" customFormat="1" x14ac:dyDescent="0.25">
      <c r="B78" s="65"/>
      <c r="C78" s="65"/>
      <c r="H78" s="31"/>
      <c r="I78" s="80"/>
      <c r="L78" s="80"/>
    </row>
    <row r="79" spans="2:12" s="11" customFormat="1" x14ac:dyDescent="0.25">
      <c r="B79" s="65"/>
      <c r="C79" s="65"/>
      <c r="H79" s="31"/>
      <c r="I79" s="80"/>
      <c r="L79" s="80"/>
    </row>
    <row r="80" spans="2:12" s="11" customFormat="1" x14ac:dyDescent="0.25">
      <c r="B80" s="65"/>
      <c r="C80" s="65"/>
      <c r="H80" s="31"/>
      <c r="I80" s="80"/>
      <c r="L80" s="80"/>
    </row>
    <row r="81" spans="2:12" s="11" customFormat="1" x14ac:dyDescent="0.25">
      <c r="B81" s="65"/>
      <c r="C81" s="65"/>
      <c r="H81" s="31"/>
      <c r="I81" s="80"/>
      <c r="L81" s="80"/>
    </row>
    <row r="82" spans="2:12" s="11" customFormat="1" x14ac:dyDescent="0.25">
      <c r="B82" s="65"/>
      <c r="C82" s="65"/>
      <c r="H82" s="31"/>
      <c r="I82" s="80"/>
      <c r="L82" s="80"/>
    </row>
    <row r="83" spans="2:12" s="11" customFormat="1" x14ac:dyDescent="0.25">
      <c r="B83" s="65"/>
      <c r="C83" s="65"/>
      <c r="H83" s="31"/>
      <c r="I83" s="80"/>
      <c r="L83" s="80"/>
    </row>
    <row r="84" spans="2:12" s="11" customFormat="1" x14ac:dyDescent="0.25">
      <c r="B84" s="65"/>
      <c r="C84" s="65"/>
      <c r="H84" s="31"/>
      <c r="I84" s="80"/>
      <c r="L84" s="80"/>
    </row>
    <row r="85" spans="2:12" s="11" customFormat="1" x14ac:dyDescent="0.25">
      <c r="B85" s="65"/>
      <c r="C85" s="65"/>
      <c r="H85" s="31"/>
      <c r="I85" s="80"/>
      <c r="L85" s="80"/>
    </row>
    <row r="86" spans="2:12" s="11" customFormat="1" x14ac:dyDescent="0.25">
      <c r="B86" s="65"/>
      <c r="C86" s="65"/>
      <c r="H86" s="31"/>
      <c r="I86" s="80"/>
      <c r="L86" s="80"/>
    </row>
    <row r="87" spans="2:12" s="11" customFormat="1" x14ac:dyDescent="0.25">
      <c r="B87" s="65"/>
      <c r="C87" s="65"/>
      <c r="H87" s="31"/>
      <c r="I87" s="80"/>
      <c r="L87" s="80"/>
    </row>
    <row r="88" spans="2:12" s="11" customFormat="1" x14ac:dyDescent="0.25">
      <c r="B88" s="65"/>
      <c r="C88" s="65"/>
      <c r="H88" s="31"/>
      <c r="I88" s="80"/>
      <c r="L88" s="80"/>
    </row>
    <row r="89" spans="2:12" s="11" customFormat="1" x14ac:dyDescent="0.25">
      <c r="B89" s="65"/>
      <c r="C89" s="65"/>
      <c r="H89" s="31"/>
      <c r="I89" s="80"/>
      <c r="L89" s="80"/>
    </row>
    <row r="90" spans="2:12" s="11" customFormat="1" x14ac:dyDescent="0.25">
      <c r="B90" s="65"/>
      <c r="C90" s="65"/>
      <c r="H90" s="31"/>
      <c r="I90" s="80"/>
      <c r="L90" s="80"/>
    </row>
    <row r="91" spans="2:12" s="11" customFormat="1" x14ac:dyDescent="0.25">
      <c r="B91" s="65"/>
      <c r="C91" s="65"/>
      <c r="H91" s="31"/>
      <c r="I91" s="80"/>
      <c r="L91" s="80"/>
    </row>
    <row r="92" spans="2:12" s="11" customFormat="1" x14ac:dyDescent="0.25">
      <c r="B92" s="65"/>
      <c r="C92" s="65"/>
      <c r="H92" s="31"/>
      <c r="I92" s="80"/>
      <c r="L92" s="80"/>
    </row>
    <row r="93" spans="2:12" s="11" customFormat="1" x14ac:dyDescent="0.25">
      <c r="B93" s="65"/>
      <c r="C93" s="65"/>
      <c r="H93" s="31"/>
      <c r="I93" s="80"/>
      <c r="L93" s="80"/>
    </row>
    <row r="94" spans="2:12" s="11" customFormat="1" x14ac:dyDescent="0.25">
      <c r="B94" s="65"/>
      <c r="C94" s="65"/>
      <c r="H94" s="31"/>
      <c r="I94" s="80"/>
      <c r="L94" s="80"/>
    </row>
    <row r="95" spans="2:12" s="11" customFormat="1" x14ac:dyDescent="0.25">
      <c r="B95" s="65"/>
      <c r="C95" s="65"/>
      <c r="H95" s="31"/>
      <c r="I95" s="80"/>
      <c r="L95" s="80"/>
    </row>
    <row r="96" spans="2:12" s="11" customFormat="1" x14ac:dyDescent="0.25">
      <c r="B96" s="65"/>
      <c r="C96" s="65"/>
      <c r="H96" s="31"/>
      <c r="I96" s="80"/>
      <c r="L96" s="80"/>
    </row>
    <row r="97" spans="2:12" s="11" customFormat="1" x14ac:dyDescent="0.25">
      <c r="B97" s="65"/>
      <c r="C97" s="65"/>
      <c r="H97" s="31"/>
      <c r="I97" s="80"/>
      <c r="L97" s="80"/>
    </row>
    <row r="98" spans="2:12" s="11" customFormat="1" x14ac:dyDescent="0.25">
      <c r="B98" s="65"/>
      <c r="C98" s="65"/>
      <c r="H98" s="31"/>
      <c r="I98" s="80"/>
      <c r="L98" s="80"/>
    </row>
    <row r="99" spans="2:12" s="11" customFormat="1" x14ac:dyDescent="0.25">
      <c r="B99" s="65"/>
      <c r="C99" s="65"/>
      <c r="H99" s="31"/>
      <c r="I99" s="80"/>
      <c r="L99" s="80"/>
    </row>
    <row r="100" spans="2:12" s="11" customFormat="1" x14ac:dyDescent="0.25">
      <c r="B100" s="65"/>
      <c r="C100" s="65"/>
      <c r="H100" s="31"/>
      <c r="I100" s="80"/>
      <c r="L100" s="80"/>
    </row>
    <row r="101" spans="2:12" s="11" customFormat="1" x14ac:dyDescent="0.25">
      <c r="B101" s="65"/>
      <c r="C101" s="65"/>
      <c r="H101" s="31"/>
      <c r="I101" s="80"/>
      <c r="L101" s="80"/>
    </row>
    <row r="102" spans="2:12" s="11" customFormat="1" x14ac:dyDescent="0.25">
      <c r="B102" s="65"/>
      <c r="C102" s="65"/>
      <c r="H102" s="31"/>
      <c r="I102" s="80"/>
      <c r="L102" s="80"/>
    </row>
    <row r="103" spans="2:12" s="11" customFormat="1" x14ac:dyDescent="0.25">
      <c r="B103" s="65"/>
      <c r="C103" s="65"/>
      <c r="H103" s="31"/>
      <c r="I103" s="80"/>
      <c r="L103" s="80"/>
    </row>
    <row r="104" spans="2:12" s="11" customFormat="1" x14ac:dyDescent="0.25">
      <c r="B104" s="65"/>
      <c r="C104" s="65"/>
      <c r="H104" s="31"/>
      <c r="I104" s="80"/>
      <c r="L104" s="80"/>
    </row>
    <row r="105" spans="2:12" s="11" customFormat="1" x14ac:dyDescent="0.25">
      <c r="B105" s="65"/>
      <c r="C105" s="65"/>
      <c r="H105" s="31"/>
      <c r="I105" s="80"/>
      <c r="L105" s="80"/>
    </row>
    <row r="106" spans="2:12" s="11" customFormat="1" x14ac:dyDescent="0.25">
      <c r="B106" s="65"/>
      <c r="C106" s="65"/>
      <c r="H106" s="31"/>
      <c r="I106" s="80"/>
      <c r="L106" s="80"/>
    </row>
    <row r="107" spans="2:12" s="11" customFormat="1" x14ac:dyDescent="0.25">
      <c r="B107" s="65"/>
      <c r="C107" s="65"/>
      <c r="H107" s="31"/>
      <c r="I107" s="80"/>
      <c r="L107" s="80"/>
    </row>
    <row r="108" spans="2:12" s="11" customFormat="1" x14ac:dyDescent="0.25">
      <c r="B108" s="65"/>
      <c r="C108" s="65"/>
      <c r="H108" s="31"/>
      <c r="I108" s="80"/>
      <c r="L108" s="80"/>
    </row>
    <row r="109" spans="2:12" s="11" customFormat="1" x14ac:dyDescent="0.25">
      <c r="B109" s="65"/>
      <c r="C109" s="65"/>
      <c r="H109" s="31"/>
      <c r="I109" s="80"/>
      <c r="L109" s="80"/>
    </row>
    <row r="110" spans="2:12" s="11" customFormat="1" x14ac:dyDescent="0.25">
      <c r="B110" s="65"/>
      <c r="C110" s="65"/>
      <c r="H110" s="31"/>
      <c r="I110" s="80"/>
      <c r="L110" s="80"/>
    </row>
    <row r="111" spans="2:12" s="11" customFormat="1" x14ac:dyDescent="0.25">
      <c r="B111" s="65"/>
      <c r="C111" s="65"/>
      <c r="H111" s="31"/>
      <c r="I111" s="80"/>
      <c r="L111" s="80"/>
    </row>
    <row r="112" spans="2:12" s="11" customFormat="1" x14ac:dyDescent="0.25">
      <c r="B112" s="65"/>
      <c r="C112" s="65"/>
      <c r="H112" s="31"/>
      <c r="I112" s="80"/>
      <c r="L112" s="80"/>
    </row>
    <row r="113" spans="2:12" s="11" customFormat="1" x14ac:dyDescent="0.25">
      <c r="B113" s="65"/>
      <c r="C113" s="65"/>
      <c r="H113" s="31"/>
      <c r="I113" s="80"/>
      <c r="L113" s="80"/>
    </row>
    <row r="114" spans="2:12" s="11" customFormat="1" x14ac:dyDescent="0.25">
      <c r="B114" s="65"/>
      <c r="C114" s="65"/>
      <c r="H114" s="31"/>
      <c r="I114" s="80"/>
      <c r="L114" s="80"/>
    </row>
    <row r="115" spans="2:12" s="11" customFormat="1" x14ac:dyDescent="0.25">
      <c r="B115" s="65"/>
      <c r="C115" s="65"/>
      <c r="H115" s="31"/>
      <c r="I115" s="80"/>
      <c r="L115" s="80"/>
    </row>
    <row r="116" spans="2:12" s="11" customFormat="1" x14ac:dyDescent="0.25">
      <c r="B116" s="65"/>
      <c r="C116" s="65"/>
      <c r="H116" s="31"/>
      <c r="I116" s="80"/>
      <c r="L116" s="80"/>
    </row>
    <row r="117" spans="2:12" s="11" customFormat="1" x14ac:dyDescent="0.25">
      <c r="B117" s="65"/>
      <c r="C117" s="65"/>
      <c r="H117" s="31"/>
      <c r="I117" s="80"/>
      <c r="L117" s="80"/>
    </row>
    <row r="118" spans="2:12" s="11" customFormat="1" x14ac:dyDescent="0.25">
      <c r="B118" s="65"/>
      <c r="C118" s="65"/>
      <c r="H118" s="31"/>
      <c r="I118" s="80"/>
      <c r="L118" s="80"/>
    </row>
    <row r="119" spans="2:12" s="11" customFormat="1" x14ac:dyDescent="0.25">
      <c r="B119" s="65"/>
      <c r="C119" s="65"/>
      <c r="H119" s="31"/>
      <c r="I119" s="80"/>
      <c r="L119" s="80"/>
    </row>
    <row r="120" spans="2:12" s="11" customFormat="1" x14ac:dyDescent="0.25">
      <c r="B120" s="65"/>
      <c r="C120" s="65"/>
      <c r="H120" s="31"/>
      <c r="I120" s="80"/>
      <c r="L120" s="80"/>
    </row>
    <row r="121" spans="2:12" s="11" customFormat="1" x14ac:dyDescent="0.25">
      <c r="B121" s="65"/>
      <c r="C121" s="65"/>
      <c r="H121" s="31"/>
      <c r="I121" s="80"/>
      <c r="L121" s="80"/>
    </row>
    <row r="122" spans="2:12" s="11" customFormat="1" x14ac:dyDescent="0.25">
      <c r="B122" s="65"/>
      <c r="C122" s="65"/>
      <c r="H122" s="31"/>
      <c r="I122" s="80"/>
      <c r="L122" s="80"/>
    </row>
    <row r="123" spans="2:12" s="11" customFormat="1" x14ac:dyDescent="0.25">
      <c r="B123" s="65"/>
      <c r="C123" s="65"/>
      <c r="H123" s="31"/>
      <c r="I123" s="80"/>
      <c r="L123" s="80"/>
    </row>
    <row r="124" spans="2:12" s="11" customFormat="1" x14ac:dyDescent="0.25">
      <c r="B124" s="65"/>
      <c r="C124" s="65"/>
      <c r="H124" s="31"/>
      <c r="I124" s="80"/>
      <c r="L124" s="80"/>
    </row>
    <row r="125" spans="2:12" s="11" customFormat="1" x14ac:dyDescent="0.25">
      <c r="B125" s="65"/>
      <c r="C125" s="65"/>
      <c r="H125" s="31"/>
      <c r="I125" s="80"/>
      <c r="L125" s="80"/>
    </row>
    <row r="126" spans="2:12" s="11" customFormat="1" x14ac:dyDescent="0.25">
      <c r="B126" s="65"/>
      <c r="C126" s="65"/>
      <c r="H126" s="31"/>
      <c r="I126" s="80"/>
      <c r="L126" s="80"/>
    </row>
    <row r="127" spans="2:12" s="11" customFormat="1" x14ac:dyDescent="0.25">
      <c r="B127" s="65"/>
      <c r="C127" s="65"/>
      <c r="H127" s="31"/>
      <c r="I127" s="80"/>
      <c r="L127" s="80"/>
    </row>
    <row r="128" spans="2:12" s="11" customFormat="1" x14ac:dyDescent="0.25">
      <c r="B128" s="65"/>
      <c r="C128" s="65"/>
      <c r="H128" s="31"/>
      <c r="I128" s="80"/>
      <c r="L128" s="80"/>
    </row>
    <row r="129" spans="2:12" s="11" customFormat="1" x14ac:dyDescent="0.25">
      <c r="B129" s="65"/>
      <c r="C129" s="65"/>
      <c r="H129" s="31"/>
      <c r="I129" s="80"/>
      <c r="L129" s="80"/>
    </row>
    <row r="130" spans="2:12" s="11" customFormat="1" x14ac:dyDescent="0.25">
      <c r="B130" s="65"/>
      <c r="C130" s="65"/>
      <c r="H130" s="31"/>
      <c r="I130" s="80"/>
      <c r="L130" s="80"/>
    </row>
    <row r="131" spans="2:12" s="11" customFormat="1" x14ac:dyDescent="0.25">
      <c r="B131" s="65"/>
      <c r="C131" s="65"/>
      <c r="H131" s="31"/>
      <c r="I131" s="80"/>
      <c r="L131" s="80"/>
    </row>
    <row r="132" spans="2:12" s="11" customFormat="1" x14ac:dyDescent="0.25">
      <c r="B132" s="65"/>
      <c r="C132" s="65"/>
      <c r="H132" s="31"/>
      <c r="I132" s="80"/>
      <c r="L132" s="80"/>
    </row>
    <row r="133" spans="2:12" s="11" customFormat="1" x14ac:dyDescent="0.25">
      <c r="B133" s="65"/>
      <c r="C133" s="65"/>
      <c r="H133" s="31"/>
      <c r="I133" s="80"/>
      <c r="L133" s="80"/>
    </row>
    <row r="134" spans="2:12" s="11" customFormat="1" x14ac:dyDescent="0.25">
      <c r="B134" s="65"/>
      <c r="C134" s="65"/>
      <c r="H134" s="31"/>
      <c r="I134" s="80"/>
      <c r="L134" s="80"/>
    </row>
    <row r="135" spans="2:12" s="11" customFormat="1" x14ac:dyDescent="0.25">
      <c r="B135" s="65"/>
      <c r="C135" s="65"/>
      <c r="H135" s="31"/>
      <c r="I135" s="80"/>
      <c r="L135" s="80"/>
    </row>
    <row r="136" spans="2:12" s="11" customFormat="1" x14ac:dyDescent="0.25">
      <c r="B136" s="65"/>
      <c r="C136" s="65"/>
      <c r="H136" s="31"/>
      <c r="I136" s="80"/>
      <c r="L136" s="80"/>
    </row>
    <row r="137" spans="2:12" s="11" customFormat="1" x14ac:dyDescent="0.25">
      <c r="B137" s="65"/>
      <c r="C137" s="65"/>
      <c r="H137" s="31"/>
      <c r="I137" s="80"/>
      <c r="L137" s="80"/>
    </row>
    <row r="138" spans="2:12" s="11" customFormat="1" x14ac:dyDescent="0.25">
      <c r="B138" s="65"/>
      <c r="C138" s="65"/>
      <c r="H138" s="31"/>
      <c r="I138" s="80"/>
      <c r="L138" s="80"/>
    </row>
    <row r="139" spans="2:12" s="11" customFormat="1" x14ac:dyDescent="0.25">
      <c r="B139" s="65"/>
      <c r="C139" s="65"/>
      <c r="H139" s="31"/>
      <c r="I139" s="80"/>
      <c r="L139" s="80"/>
    </row>
    <row r="140" spans="2:12" s="11" customFormat="1" x14ac:dyDescent="0.25">
      <c r="B140" s="65"/>
      <c r="C140" s="65"/>
      <c r="H140" s="31"/>
      <c r="I140" s="80"/>
      <c r="L140" s="80"/>
    </row>
    <row r="141" spans="2:12" s="11" customFormat="1" x14ac:dyDescent="0.25">
      <c r="B141" s="65"/>
      <c r="C141" s="65"/>
      <c r="H141" s="31"/>
      <c r="I141" s="80"/>
      <c r="L141" s="80"/>
    </row>
    <row r="142" spans="2:12" s="11" customFormat="1" x14ac:dyDescent="0.25">
      <c r="B142" s="65"/>
      <c r="C142" s="65"/>
      <c r="H142" s="31"/>
      <c r="I142" s="80"/>
      <c r="L142" s="80"/>
    </row>
    <row r="143" spans="2:12" s="11" customFormat="1" x14ac:dyDescent="0.25">
      <c r="B143" s="65"/>
      <c r="C143" s="65"/>
      <c r="H143" s="31"/>
      <c r="I143" s="80"/>
      <c r="L143" s="80"/>
    </row>
    <row r="144" spans="2:12" s="11" customFormat="1" x14ac:dyDescent="0.25">
      <c r="B144" s="65"/>
      <c r="C144" s="65"/>
      <c r="H144" s="31"/>
      <c r="I144" s="80"/>
      <c r="L144" s="80"/>
    </row>
    <row r="145" spans="2:12" s="11" customFormat="1" x14ac:dyDescent="0.25">
      <c r="B145" s="65"/>
      <c r="C145" s="65"/>
      <c r="H145" s="31"/>
      <c r="I145" s="80"/>
      <c r="L145" s="80"/>
    </row>
    <row r="146" spans="2:12" s="11" customFormat="1" x14ac:dyDescent="0.25">
      <c r="B146" s="65"/>
      <c r="C146" s="65"/>
      <c r="H146" s="31"/>
      <c r="I146" s="80"/>
      <c r="L146" s="80"/>
    </row>
    <row r="147" spans="2:12" s="11" customFormat="1" x14ac:dyDescent="0.25">
      <c r="B147" s="65"/>
      <c r="C147" s="65"/>
      <c r="H147" s="31"/>
      <c r="I147" s="80"/>
      <c r="L147" s="80"/>
    </row>
    <row r="148" spans="2:12" s="11" customFormat="1" x14ac:dyDescent="0.25">
      <c r="B148" s="65"/>
      <c r="C148" s="65"/>
      <c r="H148" s="31"/>
      <c r="I148" s="80"/>
      <c r="L148" s="80"/>
    </row>
    <row r="149" spans="2:12" s="11" customFormat="1" x14ac:dyDescent="0.25">
      <c r="B149" s="65"/>
      <c r="C149" s="65"/>
      <c r="H149" s="31"/>
      <c r="I149" s="80"/>
      <c r="L149" s="80"/>
    </row>
    <row r="150" spans="2:12" s="11" customFormat="1" x14ac:dyDescent="0.25">
      <c r="B150" s="65"/>
      <c r="C150" s="65"/>
      <c r="H150" s="31"/>
      <c r="I150" s="80"/>
      <c r="L150" s="80"/>
    </row>
    <row r="151" spans="2:12" s="11" customFormat="1" x14ac:dyDescent="0.25">
      <c r="B151" s="65"/>
      <c r="C151" s="65"/>
      <c r="H151" s="31"/>
      <c r="I151" s="80"/>
      <c r="L151" s="80"/>
    </row>
    <row r="152" spans="2:12" s="11" customFormat="1" x14ac:dyDescent="0.25">
      <c r="B152" s="65"/>
      <c r="C152" s="65"/>
      <c r="H152" s="31"/>
      <c r="I152" s="80"/>
      <c r="L152" s="80"/>
    </row>
    <row r="153" spans="2:12" s="11" customFormat="1" x14ac:dyDescent="0.25">
      <c r="B153" s="65"/>
      <c r="C153" s="65"/>
      <c r="H153" s="31"/>
      <c r="I153" s="80"/>
      <c r="L153" s="80"/>
    </row>
    <row r="154" spans="2:12" s="11" customFormat="1" x14ac:dyDescent="0.25">
      <c r="B154" s="65"/>
      <c r="C154" s="65"/>
      <c r="H154" s="31"/>
      <c r="I154" s="80"/>
      <c r="L154" s="80"/>
    </row>
    <row r="155" spans="2:12" s="11" customFormat="1" x14ac:dyDescent="0.25">
      <c r="B155" s="65"/>
      <c r="C155" s="65"/>
      <c r="H155" s="31"/>
      <c r="I155" s="80"/>
      <c r="L155" s="80"/>
    </row>
    <row r="156" spans="2:12" s="11" customFormat="1" x14ac:dyDescent="0.25">
      <c r="B156" s="65"/>
      <c r="C156" s="65"/>
      <c r="H156" s="31"/>
      <c r="I156" s="80"/>
      <c r="L156" s="80"/>
    </row>
    <row r="157" spans="2:12" s="11" customFormat="1" x14ac:dyDescent="0.25">
      <c r="B157" s="65"/>
      <c r="C157" s="65"/>
      <c r="H157" s="31"/>
      <c r="I157" s="80"/>
      <c r="L157" s="80"/>
    </row>
    <row r="158" spans="2:12" s="11" customFormat="1" x14ac:dyDescent="0.25">
      <c r="B158" s="65"/>
      <c r="C158" s="65"/>
      <c r="H158" s="31"/>
      <c r="I158" s="80"/>
      <c r="L158" s="80"/>
    </row>
    <row r="159" spans="2:12" s="11" customFormat="1" x14ac:dyDescent="0.25">
      <c r="B159" s="65"/>
      <c r="C159" s="65"/>
      <c r="H159" s="31"/>
      <c r="I159" s="80"/>
      <c r="L159" s="80"/>
    </row>
    <row r="160" spans="2:12" s="11" customFormat="1" x14ac:dyDescent="0.25">
      <c r="B160" s="65"/>
      <c r="C160" s="65"/>
      <c r="H160" s="31"/>
      <c r="I160" s="80"/>
      <c r="L160" s="80"/>
    </row>
    <row r="161" spans="2:12" s="11" customFormat="1" x14ac:dyDescent="0.25">
      <c r="B161" s="65"/>
      <c r="C161" s="65"/>
      <c r="H161" s="31"/>
      <c r="I161" s="80"/>
      <c r="L161" s="80"/>
    </row>
    <row r="162" spans="2:12" s="11" customFormat="1" x14ac:dyDescent="0.25">
      <c r="B162" s="65"/>
      <c r="C162" s="65"/>
      <c r="H162" s="31"/>
      <c r="I162" s="80"/>
      <c r="L162" s="80"/>
    </row>
    <row r="163" spans="2:12" s="11" customFormat="1" x14ac:dyDescent="0.25">
      <c r="B163" s="65"/>
      <c r="C163" s="65"/>
      <c r="H163" s="31"/>
      <c r="I163" s="80"/>
      <c r="L163" s="80"/>
    </row>
    <row r="164" spans="2:12" s="11" customFormat="1" x14ac:dyDescent="0.25">
      <c r="B164" s="65"/>
      <c r="C164" s="65"/>
      <c r="H164" s="31"/>
      <c r="I164" s="80"/>
      <c r="L164" s="80"/>
    </row>
    <row r="165" spans="2:12" s="11" customFormat="1" x14ac:dyDescent="0.25">
      <c r="B165" s="65"/>
      <c r="C165" s="65"/>
      <c r="H165" s="31"/>
      <c r="I165" s="80"/>
      <c r="L165" s="80"/>
    </row>
    <row r="166" spans="2:12" s="11" customFormat="1" x14ac:dyDescent="0.25">
      <c r="B166" s="65"/>
      <c r="C166" s="65"/>
      <c r="H166" s="31"/>
      <c r="I166" s="80"/>
      <c r="L166" s="80"/>
    </row>
    <row r="167" spans="2:12" s="11" customFormat="1" x14ac:dyDescent="0.25">
      <c r="B167" s="65"/>
      <c r="C167" s="65"/>
      <c r="H167" s="31"/>
      <c r="I167" s="80"/>
      <c r="L167" s="80"/>
    </row>
    <row r="168" spans="2:12" s="11" customFormat="1" x14ac:dyDescent="0.25">
      <c r="B168" s="65"/>
      <c r="C168" s="65"/>
      <c r="H168" s="31"/>
      <c r="I168" s="80"/>
      <c r="L168" s="80"/>
    </row>
    <row r="169" spans="2:12" s="11" customFormat="1" x14ac:dyDescent="0.25">
      <c r="B169" s="65"/>
      <c r="C169" s="65"/>
      <c r="H169" s="31"/>
      <c r="I169" s="80"/>
      <c r="L169" s="80"/>
    </row>
    <row r="170" spans="2:12" s="11" customFormat="1" x14ac:dyDescent="0.25">
      <c r="B170" s="65"/>
      <c r="C170" s="65"/>
      <c r="H170" s="31"/>
      <c r="I170" s="80"/>
      <c r="L170" s="80"/>
    </row>
    <row r="171" spans="2:12" s="11" customFormat="1" x14ac:dyDescent="0.25">
      <c r="B171" s="65"/>
      <c r="C171" s="65"/>
      <c r="H171" s="31"/>
      <c r="I171" s="80"/>
      <c r="L171" s="80"/>
    </row>
    <row r="172" spans="2:12" s="11" customFormat="1" x14ac:dyDescent="0.25">
      <c r="B172" s="65"/>
      <c r="C172" s="65"/>
      <c r="H172" s="31"/>
      <c r="I172" s="80"/>
      <c r="L172" s="80"/>
    </row>
    <row r="173" spans="2:12" s="11" customFormat="1" x14ac:dyDescent="0.25">
      <c r="B173" s="65"/>
      <c r="C173" s="65"/>
      <c r="H173" s="31"/>
      <c r="I173" s="80"/>
      <c r="L173" s="80"/>
    </row>
    <row r="174" spans="2:12" s="11" customFormat="1" x14ac:dyDescent="0.25">
      <c r="B174" s="65"/>
      <c r="C174" s="65"/>
      <c r="H174" s="31"/>
      <c r="I174" s="80"/>
      <c r="L174" s="80"/>
    </row>
    <row r="175" spans="2:12" s="11" customFormat="1" x14ac:dyDescent="0.25">
      <c r="B175" s="65"/>
      <c r="C175" s="65"/>
      <c r="H175" s="31"/>
      <c r="I175" s="80"/>
      <c r="L175" s="80"/>
    </row>
    <row r="176" spans="2:12" s="11" customFormat="1" x14ac:dyDescent="0.25">
      <c r="B176" s="65"/>
      <c r="C176" s="65"/>
      <c r="H176" s="31"/>
      <c r="I176" s="80"/>
      <c r="L176" s="80"/>
    </row>
    <row r="177" spans="2:12" s="11" customFormat="1" x14ac:dyDescent="0.25">
      <c r="B177" s="65"/>
      <c r="C177" s="65"/>
      <c r="H177" s="31"/>
      <c r="I177" s="80"/>
      <c r="L177" s="80"/>
    </row>
    <row r="178" spans="2:12" s="11" customFormat="1" x14ac:dyDescent="0.25">
      <c r="B178" s="65"/>
      <c r="C178" s="65"/>
      <c r="H178" s="31"/>
      <c r="I178" s="80"/>
      <c r="L178" s="80"/>
    </row>
    <row r="179" spans="2:12" s="11" customFormat="1" x14ac:dyDescent="0.25">
      <c r="B179" s="65"/>
      <c r="C179" s="65"/>
      <c r="H179" s="31"/>
      <c r="I179" s="80"/>
      <c r="L179" s="80"/>
    </row>
    <row r="180" spans="2:12" s="11" customFormat="1" x14ac:dyDescent="0.25">
      <c r="B180" s="65"/>
      <c r="C180" s="65"/>
      <c r="H180" s="31"/>
      <c r="I180" s="80"/>
      <c r="L180" s="80"/>
    </row>
    <row r="181" spans="2:12" s="11" customFormat="1" x14ac:dyDescent="0.25">
      <c r="B181" s="65"/>
      <c r="C181" s="65"/>
      <c r="H181" s="31"/>
      <c r="I181" s="80"/>
      <c r="L181" s="80"/>
    </row>
    <row r="182" spans="2:12" s="11" customFormat="1" x14ac:dyDescent="0.25">
      <c r="B182" s="65"/>
      <c r="C182" s="65"/>
      <c r="H182" s="31"/>
      <c r="I182" s="80"/>
      <c r="L182" s="80"/>
    </row>
    <row r="183" spans="2:12" s="11" customFormat="1" x14ac:dyDescent="0.25">
      <c r="B183" s="65"/>
      <c r="C183" s="65"/>
      <c r="H183" s="31"/>
      <c r="I183" s="80"/>
      <c r="L183" s="80"/>
    </row>
    <row r="184" spans="2:12" s="11" customFormat="1" x14ac:dyDescent="0.25">
      <c r="B184" s="65"/>
      <c r="C184" s="65"/>
      <c r="H184" s="31"/>
      <c r="I184" s="80"/>
      <c r="L184" s="80"/>
    </row>
    <row r="185" spans="2:12" s="11" customFormat="1" x14ac:dyDescent="0.25">
      <c r="B185" s="65"/>
      <c r="C185" s="65"/>
      <c r="H185" s="31"/>
      <c r="I185" s="80"/>
      <c r="L185" s="80"/>
    </row>
    <row r="186" spans="2:12" s="11" customFormat="1" x14ac:dyDescent="0.25">
      <c r="B186" s="65"/>
      <c r="C186" s="65"/>
      <c r="H186" s="31"/>
      <c r="I186" s="80"/>
      <c r="L186" s="80"/>
    </row>
    <row r="187" spans="2:12" s="11" customFormat="1" x14ac:dyDescent="0.25">
      <c r="B187" s="65"/>
      <c r="C187" s="65"/>
      <c r="H187" s="31"/>
      <c r="I187" s="80"/>
      <c r="L187" s="80"/>
    </row>
    <row r="188" spans="2:12" s="11" customFormat="1" x14ac:dyDescent="0.25">
      <c r="B188" s="65"/>
      <c r="C188" s="65"/>
      <c r="H188" s="31"/>
      <c r="I188" s="80"/>
      <c r="L188" s="80"/>
    </row>
    <row r="189" spans="2:12" s="11" customFormat="1" x14ac:dyDescent="0.25">
      <c r="B189" s="65"/>
      <c r="C189" s="65"/>
      <c r="H189" s="31"/>
      <c r="I189" s="80"/>
      <c r="L189" s="80"/>
    </row>
    <row r="190" spans="2:12" s="11" customFormat="1" x14ac:dyDescent="0.25">
      <c r="B190" s="65"/>
      <c r="C190" s="65"/>
      <c r="H190" s="31"/>
      <c r="I190" s="80"/>
      <c r="L190" s="80"/>
    </row>
    <row r="191" spans="2:12" s="11" customFormat="1" x14ac:dyDescent="0.25">
      <c r="B191" s="65"/>
      <c r="C191" s="65"/>
      <c r="H191" s="31"/>
      <c r="I191" s="80"/>
      <c r="L191" s="80"/>
    </row>
    <row r="192" spans="2:12" s="11" customFormat="1" x14ac:dyDescent="0.25">
      <c r="B192" s="65"/>
      <c r="C192" s="65"/>
      <c r="H192" s="31"/>
      <c r="I192" s="80"/>
      <c r="L192" s="80"/>
    </row>
    <row r="193" spans="2:12" s="11" customFormat="1" x14ac:dyDescent="0.25">
      <c r="B193" s="65"/>
      <c r="C193" s="65"/>
      <c r="H193" s="31"/>
      <c r="I193" s="80"/>
      <c r="L193" s="80"/>
    </row>
    <row r="194" spans="2:12" s="11" customFormat="1" x14ac:dyDescent="0.25">
      <c r="B194" s="65"/>
      <c r="C194" s="65"/>
      <c r="H194" s="31"/>
      <c r="I194" s="80"/>
      <c r="L194" s="80"/>
    </row>
    <row r="195" spans="2:12" s="11" customFormat="1" x14ac:dyDescent="0.25">
      <c r="B195" s="65"/>
      <c r="C195" s="65"/>
      <c r="H195" s="31"/>
      <c r="I195" s="80"/>
      <c r="L195" s="80"/>
    </row>
    <row r="196" spans="2:12" s="11" customFormat="1" x14ac:dyDescent="0.25">
      <c r="B196" s="65"/>
      <c r="C196" s="65"/>
      <c r="H196" s="31"/>
      <c r="I196" s="80"/>
      <c r="L196" s="80"/>
    </row>
    <row r="197" spans="2:12" s="11" customFormat="1" x14ac:dyDescent="0.25">
      <c r="B197" s="65"/>
      <c r="C197" s="65"/>
      <c r="H197" s="31"/>
      <c r="I197" s="80"/>
      <c r="L197" s="80"/>
    </row>
    <row r="198" spans="2:12" s="11" customFormat="1" x14ac:dyDescent="0.25">
      <c r="B198" s="65"/>
      <c r="C198" s="65"/>
      <c r="H198" s="31"/>
      <c r="I198" s="80"/>
      <c r="L198" s="80"/>
    </row>
    <row r="199" spans="2:12" s="11" customFormat="1" x14ac:dyDescent="0.25">
      <c r="B199" s="65"/>
      <c r="C199" s="65"/>
      <c r="H199" s="31"/>
      <c r="I199" s="80"/>
      <c r="L199" s="80"/>
    </row>
    <row r="200" spans="2:12" s="11" customFormat="1" x14ac:dyDescent="0.25">
      <c r="B200" s="65"/>
      <c r="C200" s="65"/>
      <c r="H200" s="31"/>
      <c r="I200" s="80"/>
      <c r="L200" s="80"/>
    </row>
    <row r="201" spans="2:12" s="11" customFormat="1" x14ac:dyDescent="0.25">
      <c r="B201" s="65"/>
      <c r="C201" s="65"/>
      <c r="H201" s="31"/>
      <c r="I201" s="80"/>
      <c r="L201" s="80"/>
    </row>
    <row r="202" spans="2:12" s="11" customFormat="1" x14ac:dyDescent="0.25">
      <c r="B202" s="65"/>
      <c r="C202" s="65"/>
      <c r="H202" s="31"/>
      <c r="I202" s="80"/>
      <c r="L202" s="80"/>
    </row>
    <row r="203" spans="2:12" s="11" customFormat="1" x14ac:dyDescent="0.25">
      <c r="B203" s="65"/>
      <c r="C203" s="65"/>
      <c r="H203" s="31"/>
      <c r="I203" s="80"/>
      <c r="L203" s="80"/>
    </row>
    <row r="204" spans="2:12" s="11" customFormat="1" x14ac:dyDescent="0.25">
      <c r="B204" s="65"/>
      <c r="C204" s="65"/>
      <c r="H204" s="31"/>
      <c r="I204" s="80"/>
      <c r="L204" s="80"/>
    </row>
    <row r="205" spans="2:12" s="11" customFormat="1" x14ac:dyDescent="0.25">
      <c r="B205" s="65"/>
      <c r="C205" s="65"/>
      <c r="H205" s="31"/>
      <c r="I205" s="80"/>
      <c r="L205" s="80"/>
    </row>
    <row r="206" spans="2:12" s="11" customFormat="1" x14ac:dyDescent="0.25">
      <c r="B206" s="65"/>
      <c r="C206" s="65"/>
      <c r="H206" s="31"/>
      <c r="I206" s="80"/>
      <c r="L206" s="80"/>
    </row>
    <row r="207" spans="2:12" s="11" customFormat="1" x14ac:dyDescent="0.25">
      <c r="B207" s="65"/>
      <c r="C207" s="65"/>
      <c r="H207" s="31"/>
      <c r="I207" s="80"/>
      <c r="L207" s="80"/>
    </row>
    <row r="208" spans="2:12" s="11" customFormat="1" x14ac:dyDescent="0.25">
      <c r="B208" s="65"/>
      <c r="C208" s="65"/>
      <c r="H208" s="31"/>
      <c r="I208" s="80"/>
      <c r="L208" s="80"/>
    </row>
    <row r="209" spans="2:12" s="11" customFormat="1" x14ac:dyDescent="0.25">
      <c r="B209" s="65"/>
      <c r="C209" s="65"/>
      <c r="H209" s="31"/>
      <c r="I209" s="80"/>
      <c r="L209" s="80"/>
    </row>
    <row r="210" spans="2:12" s="11" customFormat="1" x14ac:dyDescent="0.25">
      <c r="B210" s="65"/>
      <c r="C210" s="65"/>
      <c r="H210" s="31"/>
      <c r="I210" s="80"/>
      <c r="L210" s="80"/>
    </row>
    <row r="211" spans="2:12" s="11" customFormat="1" x14ac:dyDescent="0.25">
      <c r="B211" s="65"/>
      <c r="C211" s="65"/>
      <c r="H211" s="31"/>
      <c r="I211" s="80"/>
      <c r="L211" s="80"/>
    </row>
    <row r="212" spans="2:12" s="11" customFormat="1" x14ac:dyDescent="0.25">
      <c r="B212" s="65"/>
      <c r="C212" s="65"/>
      <c r="H212" s="31"/>
      <c r="I212" s="80"/>
      <c r="L212" s="80"/>
    </row>
    <row r="213" spans="2:12" s="11" customFormat="1" x14ac:dyDescent="0.25">
      <c r="B213" s="65"/>
      <c r="C213" s="65"/>
      <c r="H213" s="31"/>
      <c r="I213" s="80"/>
      <c r="L213" s="80"/>
    </row>
    <row r="214" spans="2:12" s="11" customFormat="1" x14ac:dyDescent="0.25">
      <c r="B214" s="65"/>
      <c r="C214" s="65"/>
      <c r="H214" s="31"/>
      <c r="I214" s="80"/>
      <c r="L214" s="80"/>
    </row>
    <row r="215" spans="2:12" s="11" customFormat="1" x14ac:dyDescent="0.25">
      <c r="B215" s="65"/>
      <c r="C215" s="65"/>
      <c r="H215" s="31"/>
      <c r="I215" s="80"/>
      <c r="L215" s="80"/>
    </row>
    <row r="216" spans="2:12" s="11" customFormat="1" x14ac:dyDescent="0.25">
      <c r="B216" s="65"/>
      <c r="C216" s="65"/>
      <c r="H216" s="31"/>
      <c r="I216" s="80"/>
      <c r="L216" s="80"/>
    </row>
    <row r="217" spans="2:12" s="11" customFormat="1" x14ac:dyDescent="0.25">
      <c r="B217" s="65"/>
      <c r="C217" s="65"/>
      <c r="H217" s="31"/>
      <c r="I217" s="80"/>
      <c r="L217" s="80"/>
    </row>
    <row r="218" spans="2:12" s="11" customFormat="1" x14ac:dyDescent="0.25">
      <c r="B218" s="65"/>
      <c r="C218" s="65"/>
      <c r="H218" s="31"/>
      <c r="I218" s="80"/>
      <c r="L218" s="80"/>
    </row>
    <row r="219" spans="2:12" s="11" customFormat="1" x14ac:dyDescent="0.25">
      <c r="B219" s="65"/>
      <c r="C219" s="65"/>
      <c r="H219" s="31"/>
      <c r="I219" s="80"/>
      <c r="L219" s="80"/>
    </row>
    <row r="220" spans="2:12" s="11" customFormat="1" x14ac:dyDescent="0.25">
      <c r="B220" s="65"/>
      <c r="C220" s="65"/>
      <c r="H220" s="31"/>
      <c r="I220" s="80"/>
      <c r="L220" s="80"/>
    </row>
    <row r="221" spans="2:12" s="11" customFormat="1" x14ac:dyDescent="0.25">
      <c r="B221" s="65"/>
      <c r="C221" s="65"/>
      <c r="H221" s="31"/>
      <c r="I221" s="80"/>
      <c r="L221" s="80"/>
    </row>
    <row r="222" spans="2:12" s="11" customFormat="1" x14ac:dyDescent="0.25">
      <c r="B222" s="65"/>
      <c r="C222" s="65"/>
      <c r="H222" s="31"/>
      <c r="I222" s="80"/>
      <c r="L222" s="80"/>
    </row>
    <row r="223" spans="2:12" s="11" customFormat="1" x14ac:dyDescent="0.25">
      <c r="B223" s="65"/>
      <c r="C223" s="65"/>
      <c r="H223" s="31"/>
      <c r="I223" s="80"/>
      <c r="L223" s="80"/>
    </row>
    <row r="224" spans="2:12" s="11" customFormat="1" x14ac:dyDescent="0.25">
      <c r="B224" s="65"/>
      <c r="C224" s="65"/>
      <c r="H224" s="31"/>
      <c r="I224" s="80"/>
      <c r="L224" s="80"/>
    </row>
    <row r="225" spans="9:12" x14ac:dyDescent="0.25">
      <c r="I225" s="79"/>
      <c r="L225" s="79"/>
    </row>
    <row r="226" spans="9:12" x14ac:dyDescent="0.25">
      <c r="I226" s="79"/>
      <c r="L226" s="79"/>
    </row>
    <row r="227" spans="9:12" x14ac:dyDescent="0.25">
      <c r="I227" s="79"/>
      <c r="L227" s="79"/>
    </row>
    <row r="228" spans="9:12" x14ac:dyDescent="0.25">
      <c r="I228" s="79"/>
      <c r="L228" s="79"/>
    </row>
    <row r="229" spans="9:12" x14ac:dyDescent="0.25">
      <c r="I229" s="79"/>
      <c r="L229" s="79"/>
    </row>
    <row r="230" spans="9:12" x14ac:dyDescent="0.25">
      <c r="I230" s="79"/>
      <c r="L230" s="79"/>
    </row>
    <row r="231" spans="9:12" x14ac:dyDescent="0.25">
      <c r="I231" s="79"/>
      <c r="L231" s="79"/>
    </row>
    <row r="232" spans="9:12" x14ac:dyDescent="0.25">
      <c r="I232" s="79"/>
      <c r="L232" s="79"/>
    </row>
    <row r="233" spans="9:12" x14ac:dyDescent="0.25">
      <c r="I233" s="79"/>
      <c r="L233" s="79"/>
    </row>
    <row r="234" spans="9:12" x14ac:dyDescent="0.25">
      <c r="I234" s="79"/>
      <c r="L234" s="79"/>
    </row>
    <row r="235" spans="9:12" x14ac:dyDescent="0.25">
      <c r="I235" s="79"/>
      <c r="L235" s="79"/>
    </row>
    <row r="236" spans="9:12" x14ac:dyDescent="0.25">
      <c r="I236" s="79"/>
      <c r="L236" s="79"/>
    </row>
    <row r="237" spans="9:12" x14ac:dyDescent="0.25">
      <c r="I237" s="79"/>
      <c r="L237" s="79"/>
    </row>
    <row r="238" spans="9:12" x14ac:dyDescent="0.25">
      <c r="I238" s="79"/>
      <c r="L238" s="79"/>
    </row>
    <row r="239" spans="9:12" x14ac:dyDescent="0.25">
      <c r="I239" s="79"/>
      <c r="L239" s="79"/>
    </row>
    <row r="240" spans="9:12" x14ac:dyDescent="0.25">
      <c r="I240" s="79"/>
      <c r="L240" s="79"/>
    </row>
    <row r="241" spans="9:12" x14ac:dyDescent="0.25">
      <c r="I241" s="79"/>
      <c r="L241" s="79"/>
    </row>
    <row r="242" spans="9:12" x14ac:dyDescent="0.25">
      <c r="I242" s="79"/>
      <c r="L242" s="79"/>
    </row>
    <row r="243" spans="9:12" x14ac:dyDescent="0.25">
      <c r="I243" s="79"/>
      <c r="L243" s="79"/>
    </row>
    <row r="244" spans="9:12" x14ac:dyDescent="0.25">
      <c r="I244" s="79"/>
      <c r="L244" s="79"/>
    </row>
    <row r="245" spans="9:12" x14ac:dyDescent="0.25">
      <c r="I245" s="79"/>
      <c r="L245" s="79"/>
    </row>
    <row r="246" spans="9:12" x14ac:dyDescent="0.25">
      <c r="I246" s="79"/>
      <c r="L246" s="79"/>
    </row>
    <row r="247" spans="9:12" x14ac:dyDescent="0.25">
      <c r="I247" s="79"/>
      <c r="L247" s="79"/>
    </row>
    <row r="248" spans="9:12" x14ac:dyDescent="0.25">
      <c r="I248" s="79"/>
      <c r="L248" s="79"/>
    </row>
    <row r="249" spans="9:12" x14ac:dyDescent="0.25">
      <c r="I249" s="79"/>
      <c r="L249" s="79"/>
    </row>
    <row r="250" spans="9:12" x14ac:dyDescent="0.25">
      <c r="I250" s="79"/>
      <c r="L250" s="79"/>
    </row>
    <row r="251" spans="9:12" x14ac:dyDescent="0.25">
      <c r="I251" s="79"/>
      <c r="L251" s="79"/>
    </row>
    <row r="252" spans="9:12" x14ac:dyDescent="0.25">
      <c r="I252" s="79"/>
      <c r="L252" s="79"/>
    </row>
    <row r="253" spans="9:12" x14ac:dyDescent="0.25">
      <c r="I253" s="79"/>
      <c r="L253" s="79"/>
    </row>
    <row r="254" spans="9:12" x14ac:dyDescent="0.25">
      <c r="I254" s="79"/>
      <c r="L254" s="79"/>
    </row>
    <row r="255" spans="9:12" x14ac:dyDescent="0.25">
      <c r="I255" s="79"/>
      <c r="L255" s="79"/>
    </row>
    <row r="256" spans="9:12" x14ac:dyDescent="0.25">
      <c r="I256" s="79"/>
      <c r="L256" s="79"/>
    </row>
    <row r="257" spans="9:12" x14ac:dyDescent="0.25">
      <c r="I257" s="79"/>
      <c r="L257" s="79"/>
    </row>
    <row r="258" spans="9:12" x14ac:dyDescent="0.25">
      <c r="I258" s="79"/>
      <c r="L258" s="79"/>
    </row>
    <row r="259" spans="9:12" x14ac:dyDescent="0.25">
      <c r="I259" s="79"/>
      <c r="L259" s="79"/>
    </row>
    <row r="260" spans="9:12" x14ac:dyDescent="0.25">
      <c r="I260" s="79"/>
      <c r="L260" s="79"/>
    </row>
    <row r="261" spans="9:12" x14ac:dyDescent="0.25">
      <c r="I261" s="79"/>
      <c r="L261" s="79"/>
    </row>
    <row r="262" spans="9:12" x14ac:dyDescent="0.25">
      <c r="I262" s="79"/>
      <c r="L262" s="79"/>
    </row>
    <row r="263" spans="9:12" x14ac:dyDescent="0.25">
      <c r="I263" s="79"/>
      <c r="L263" s="79"/>
    </row>
    <row r="264" spans="9:12" x14ac:dyDescent="0.25">
      <c r="I264" s="79"/>
      <c r="L264" s="79"/>
    </row>
    <row r="265" spans="9:12" x14ac:dyDescent="0.25">
      <c r="I265" s="79"/>
      <c r="L265" s="79"/>
    </row>
    <row r="266" spans="9:12" x14ac:dyDescent="0.25">
      <c r="I266" s="79"/>
      <c r="L266" s="79"/>
    </row>
    <row r="267" spans="9:12" x14ac:dyDescent="0.25">
      <c r="I267" s="79"/>
      <c r="L267" s="79"/>
    </row>
    <row r="268" spans="9:12" x14ac:dyDescent="0.25">
      <c r="I268" s="79"/>
      <c r="L268" s="79"/>
    </row>
    <row r="269" spans="9:12" x14ac:dyDescent="0.25">
      <c r="I269" s="79"/>
      <c r="L269" s="79"/>
    </row>
    <row r="270" spans="9:12" x14ac:dyDescent="0.25">
      <c r="I270" s="79"/>
      <c r="L270" s="79"/>
    </row>
    <row r="271" spans="9:12" x14ac:dyDescent="0.25">
      <c r="I271" s="79"/>
      <c r="L271" s="79"/>
    </row>
    <row r="272" spans="9:12" x14ac:dyDescent="0.25">
      <c r="I272" s="79"/>
      <c r="L272" s="79"/>
    </row>
    <row r="273" spans="9:12" x14ac:dyDescent="0.25">
      <c r="I273" s="79"/>
      <c r="L273" s="79"/>
    </row>
    <row r="274" spans="9:12" x14ac:dyDescent="0.25">
      <c r="I274" s="79"/>
      <c r="L274" s="79"/>
    </row>
    <row r="275" spans="9:12" x14ac:dyDescent="0.25">
      <c r="I275" s="79"/>
      <c r="L275" s="79"/>
    </row>
    <row r="276" spans="9:12" x14ac:dyDescent="0.25">
      <c r="I276" s="79"/>
      <c r="L276" s="79"/>
    </row>
    <row r="277" spans="9:12" x14ac:dyDescent="0.25">
      <c r="I277" s="79"/>
      <c r="L277" s="79"/>
    </row>
    <row r="278" spans="9:12" x14ac:dyDescent="0.25">
      <c r="I278" s="79"/>
      <c r="L278" s="79"/>
    </row>
    <row r="279" spans="9:12" x14ac:dyDescent="0.25">
      <c r="I279" s="79"/>
      <c r="L279" s="79"/>
    </row>
    <row r="280" spans="9:12" x14ac:dyDescent="0.25">
      <c r="I280" s="79"/>
      <c r="L280" s="79"/>
    </row>
    <row r="281" spans="9:12" x14ac:dyDescent="0.25">
      <c r="I281" s="79"/>
      <c r="L281" s="79"/>
    </row>
    <row r="282" spans="9:12" x14ac:dyDescent="0.25">
      <c r="I282" s="79"/>
      <c r="L282" s="79"/>
    </row>
    <row r="283" spans="9:12" x14ac:dyDescent="0.25">
      <c r="I283" s="79"/>
      <c r="L283" s="79"/>
    </row>
    <row r="284" spans="9:12" x14ac:dyDescent="0.25">
      <c r="I284" s="79"/>
      <c r="L284" s="79"/>
    </row>
    <row r="285" spans="9:12" x14ac:dyDescent="0.25">
      <c r="I285" s="79"/>
      <c r="L285" s="79"/>
    </row>
    <row r="286" spans="9:12" x14ac:dyDescent="0.25">
      <c r="I286" s="79"/>
      <c r="L286" s="79"/>
    </row>
    <row r="287" spans="9:12" x14ac:dyDescent="0.25">
      <c r="I287" s="79"/>
      <c r="L287" s="79"/>
    </row>
    <row r="288" spans="9:12" x14ac:dyDescent="0.25">
      <c r="I288" s="79"/>
      <c r="L288" s="79"/>
    </row>
    <row r="289" spans="9:12" x14ac:dyDescent="0.25">
      <c r="I289" s="79"/>
      <c r="L289" s="79"/>
    </row>
    <row r="290" spans="9:12" x14ac:dyDescent="0.25">
      <c r="I290" s="79"/>
      <c r="L290" s="79"/>
    </row>
    <row r="291" spans="9:12" x14ac:dyDescent="0.25">
      <c r="I291" s="79"/>
      <c r="L291" s="79"/>
    </row>
    <row r="292" spans="9:12" x14ac:dyDescent="0.25">
      <c r="I292" s="79"/>
      <c r="L292" s="79"/>
    </row>
    <row r="293" spans="9:12" x14ac:dyDescent="0.25">
      <c r="I293" s="79"/>
      <c r="L293" s="79"/>
    </row>
    <row r="294" spans="9:12" x14ac:dyDescent="0.25">
      <c r="I294" s="79"/>
      <c r="L294" s="79"/>
    </row>
    <row r="295" spans="9:12" x14ac:dyDescent="0.25">
      <c r="I295" s="79"/>
      <c r="L295" s="79"/>
    </row>
    <row r="296" spans="9:12" x14ac:dyDescent="0.25">
      <c r="I296" s="79"/>
      <c r="L296" s="79"/>
    </row>
    <row r="297" spans="9:12" x14ac:dyDescent="0.25">
      <c r="I297" s="79"/>
      <c r="L297" s="79"/>
    </row>
    <row r="298" spans="9:12" x14ac:dyDescent="0.25">
      <c r="I298" s="79"/>
      <c r="L298" s="79"/>
    </row>
    <row r="299" spans="9:12" x14ac:dyDescent="0.25">
      <c r="I299" s="79"/>
      <c r="L299" s="79"/>
    </row>
    <row r="300" spans="9:12" x14ac:dyDescent="0.25">
      <c r="I300" s="79"/>
      <c r="L300" s="79"/>
    </row>
    <row r="301" spans="9:12" x14ac:dyDescent="0.25">
      <c r="I301" s="79"/>
      <c r="L301" s="79"/>
    </row>
    <row r="302" spans="9:12" x14ac:dyDescent="0.25">
      <c r="I302" s="79"/>
      <c r="L302" s="79"/>
    </row>
    <row r="303" spans="9:12" x14ac:dyDescent="0.25">
      <c r="I303" s="79"/>
      <c r="L303" s="79"/>
    </row>
    <row r="304" spans="9:12" x14ac:dyDescent="0.25">
      <c r="I304" s="79"/>
      <c r="L304" s="79"/>
    </row>
    <row r="305" spans="9:12" x14ac:dyDescent="0.25">
      <c r="I305" s="79"/>
      <c r="L305" s="79"/>
    </row>
    <row r="306" spans="9:12" x14ac:dyDescent="0.25">
      <c r="I306" s="79"/>
      <c r="L306" s="79"/>
    </row>
    <row r="307" spans="9:12" x14ac:dyDescent="0.25">
      <c r="I307" s="79"/>
      <c r="L307" s="79"/>
    </row>
    <row r="308" spans="9:12" x14ac:dyDescent="0.25">
      <c r="I308" s="79"/>
      <c r="L308" s="79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Q308"/>
  <sheetViews>
    <sheetView topLeftCell="A8" workbookViewId="0">
      <selection activeCell="D26" sqref="D26"/>
    </sheetView>
  </sheetViews>
  <sheetFormatPr defaultColWidth="9.140625" defaultRowHeight="15" x14ac:dyDescent="0.25"/>
  <cols>
    <col min="1" max="1" width="5.7109375" style="4" customWidth="1"/>
    <col min="2" max="2" width="1.140625" style="65" customWidth="1"/>
    <col min="3" max="3" width="11.140625" style="16" bestFit="1" customWidth="1"/>
    <col min="4" max="4" width="44.85546875" style="4" bestFit="1" customWidth="1"/>
    <col min="5" max="5" width="1.28515625" style="11" customWidth="1"/>
    <col min="6" max="6" width="5.5703125" style="11" customWidth="1"/>
    <col min="7" max="7" width="1.28515625" style="11" customWidth="1"/>
    <col min="8" max="8" width="17.7109375" style="32" bestFit="1" customWidth="1"/>
    <col min="9" max="9" width="15.85546875" style="6" bestFit="1" customWidth="1"/>
    <col min="10" max="10" width="1.85546875" style="11" customWidth="1"/>
    <col min="11" max="11" width="17.7109375" style="4" bestFit="1" customWidth="1"/>
    <col min="12" max="12" width="15.140625" style="6" bestFit="1" customWidth="1"/>
    <col min="13" max="13" width="9.140625" style="11" bestFit="1" customWidth="1"/>
    <col min="14" max="14" width="14.28515625" style="137" bestFit="1" customWidth="1"/>
    <col min="15" max="15" width="9.5703125" style="137" bestFit="1" customWidth="1"/>
    <col min="16" max="21" width="9.140625" style="137"/>
    <col min="22" max="22" width="15.85546875" style="11" bestFit="1" customWidth="1"/>
    <col min="23" max="43" width="9.140625" style="11"/>
    <col min="44" max="16384" width="9.140625" style="4"/>
  </cols>
  <sheetData>
    <row r="1" spans="1:27" s="11" customFormat="1" ht="15.75" customHeight="1" x14ac:dyDescent="0.25">
      <c r="A1" s="151"/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</row>
    <row r="2" spans="1:27" ht="18.75" customHeight="1" x14ac:dyDescent="0.25">
      <c r="A2" s="169" t="s">
        <v>32</v>
      </c>
      <c r="B2" s="77"/>
      <c r="C2" s="170" t="s">
        <v>31</v>
      </c>
      <c r="D2" s="170"/>
      <c r="E2" s="77"/>
      <c r="F2" s="169" t="s">
        <v>38</v>
      </c>
      <c r="G2" s="76"/>
      <c r="H2" s="172" t="s">
        <v>0</v>
      </c>
      <c r="I2" s="172"/>
      <c r="J2" s="116"/>
      <c r="K2" s="172" t="s">
        <v>28</v>
      </c>
      <c r="L2" s="172"/>
      <c r="M2" s="76"/>
      <c r="N2" s="138"/>
      <c r="O2" s="138"/>
      <c r="P2" s="138"/>
      <c r="Q2" s="138"/>
      <c r="R2" s="138"/>
      <c r="S2" s="138"/>
      <c r="T2" s="138"/>
      <c r="U2" s="138"/>
      <c r="V2" s="76"/>
      <c r="W2" s="76"/>
      <c r="X2" s="76"/>
      <c r="Y2" s="76"/>
      <c r="Z2" s="76"/>
      <c r="AA2" s="76"/>
    </row>
    <row r="3" spans="1:27" ht="18.75" customHeight="1" x14ac:dyDescent="0.3">
      <c r="A3" s="171"/>
      <c r="B3" s="77"/>
      <c r="C3" s="78"/>
      <c r="D3" s="78"/>
      <c r="E3" s="77"/>
      <c r="F3" s="171"/>
      <c r="G3" s="76"/>
      <c r="H3" s="30" t="s">
        <v>35</v>
      </c>
      <c r="I3" s="50">
        <v>4000</v>
      </c>
      <c r="J3" s="117"/>
      <c r="K3" s="30" t="s">
        <v>24</v>
      </c>
      <c r="L3" s="50">
        <v>4770</v>
      </c>
      <c r="M3" s="115"/>
      <c r="N3" s="138"/>
      <c r="O3" s="138"/>
      <c r="P3" s="138"/>
      <c r="Q3" s="138"/>
      <c r="R3" s="138"/>
      <c r="S3" s="138"/>
      <c r="T3" s="138"/>
      <c r="U3" s="138"/>
      <c r="V3" s="76"/>
      <c r="W3" s="76"/>
      <c r="X3" s="76"/>
      <c r="Y3" s="76"/>
      <c r="Z3" s="76"/>
      <c r="AA3" s="76"/>
    </row>
    <row r="4" spans="1:27" x14ac:dyDescent="0.25">
      <c r="A4" s="171"/>
      <c r="B4" s="77"/>
      <c r="C4" s="17">
        <v>2412</v>
      </c>
      <c r="D4" s="66" t="s">
        <v>20</v>
      </c>
      <c r="E4" s="77"/>
      <c r="F4" s="171"/>
      <c r="G4" s="76"/>
      <c r="H4" s="30" t="s">
        <v>3</v>
      </c>
      <c r="I4" s="50">
        <v>2867.3226666666665</v>
      </c>
      <c r="J4" s="76"/>
      <c r="K4" s="30" t="s">
        <v>3</v>
      </c>
      <c r="L4" s="50">
        <v>953.44</v>
      </c>
      <c r="M4" s="76"/>
      <c r="N4" s="138"/>
      <c r="O4" s="138"/>
      <c r="P4" s="138"/>
      <c r="Q4" s="138"/>
      <c r="R4" s="138"/>
      <c r="S4" s="138"/>
      <c r="T4" s="138"/>
      <c r="U4" s="138"/>
      <c r="V4" s="76"/>
      <c r="W4" s="76"/>
      <c r="X4" s="76"/>
      <c r="Y4" s="76"/>
      <c r="Z4" s="76"/>
      <c r="AA4" s="76"/>
    </row>
    <row r="5" spans="1:27" x14ac:dyDescent="0.25">
      <c r="A5" s="171"/>
      <c r="B5" s="77"/>
      <c r="C5" s="17">
        <v>5764</v>
      </c>
      <c r="D5" s="66" t="s">
        <v>27</v>
      </c>
      <c r="E5" s="77"/>
      <c r="F5" s="171"/>
      <c r="G5" s="76"/>
      <c r="H5" s="30" t="s">
        <v>40</v>
      </c>
      <c r="I5" s="50">
        <v>4255</v>
      </c>
      <c r="J5" s="76"/>
      <c r="K5" s="30" t="s">
        <v>40</v>
      </c>
      <c r="L5" s="56">
        <v>400</v>
      </c>
      <c r="M5" s="76"/>
      <c r="N5" s="138"/>
      <c r="O5" s="138"/>
      <c r="P5" s="138"/>
      <c r="Q5" s="138"/>
      <c r="R5" s="138"/>
      <c r="S5" s="138"/>
      <c r="T5" s="138"/>
      <c r="U5" s="138"/>
      <c r="V5" s="76"/>
      <c r="W5" s="76"/>
      <c r="X5" s="76"/>
      <c r="Y5" s="76"/>
      <c r="Z5" s="76"/>
      <c r="AA5" s="76"/>
    </row>
    <row r="6" spans="1:27" x14ac:dyDescent="0.25">
      <c r="A6" s="171"/>
      <c r="B6" s="77"/>
      <c r="C6" s="17">
        <v>33</v>
      </c>
      <c r="D6" s="15" t="s">
        <v>14</v>
      </c>
      <c r="E6" s="77"/>
      <c r="F6" s="171"/>
      <c r="G6" s="76"/>
      <c r="H6" s="30" t="s">
        <v>67</v>
      </c>
      <c r="I6" s="56">
        <v>36685</v>
      </c>
      <c r="J6" s="76"/>
      <c r="K6" s="30" t="s">
        <v>61</v>
      </c>
      <c r="L6" s="43">
        <v>1530.8600000000001</v>
      </c>
      <c r="M6" s="76"/>
      <c r="N6" s="138"/>
      <c r="O6" s="138"/>
      <c r="P6" s="138"/>
      <c r="Q6" s="138"/>
      <c r="R6" s="138"/>
      <c r="S6" s="138"/>
      <c r="T6" s="138"/>
      <c r="U6" s="138"/>
      <c r="V6" s="76"/>
      <c r="W6" s="76"/>
      <c r="X6" s="76"/>
      <c r="Y6" s="76"/>
      <c r="Z6" s="76"/>
      <c r="AA6" s="76"/>
    </row>
    <row r="7" spans="1:27" s="11" customFormat="1" x14ac:dyDescent="0.25">
      <c r="A7" s="171"/>
      <c r="B7" s="77"/>
      <c r="C7" s="47">
        <v>20</v>
      </c>
      <c r="D7" s="44" t="s">
        <v>16</v>
      </c>
      <c r="E7" s="77"/>
      <c r="F7" s="171"/>
      <c r="G7" s="76"/>
      <c r="H7" s="53" t="s">
        <v>12</v>
      </c>
      <c r="I7" s="51">
        <v>47807.322666666667</v>
      </c>
      <c r="J7" s="76"/>
      <c r="K7" s="52" t="s">
        <v>12</v>
      </c>
      <c r="L7" s="51">
        <v>6123.4400000000005</v>
      </c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</row>
    <row r="8" spans="1:27" s="11" customFormat="1" x14ac:dyDescent="0.25">
      <c r="A8" s="171"/>
      <c r="B8" s="77"/>
      <c r="C8" s="76"/>
      <c r="D8" s="76"/>
      <c r="E8" s="77"/>
      <c r="F8" s="171"/>
      <c r="G8" s="76"/>
      <c r="H8" s="114"/>
      <c r="I8" s="117"/>
      <c r="J8" s="76"/>
      <c r="K8" s="76"/>
      <c r="L8" s="117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</row>
    <row r="9" spans="1:27" x14ac:dyDescent="0.25">
      <c r="A9" s="171"/>
      <c r="B9" s="77"/>
      <c r="C9" s="33">
        <v>8</v>
      </c>
      <c r="D9" s="15" t="s">
        <v>28</v>
      </c>
      <c r="E9" s="77"/>
      <c r="F9" s="171"/>
      <c r="G9" s="76"/>
      <c r="H9" s="172" t="s">
        <v>17</v>
      </c>
      <c r="I9" s="172"/>
      <c r="J9" s="118"/>
      <c r="K9" s="172" t="s">
        <v>29</v>
      </c>
      <c r="L9" s="172"/>
      <c r="M9" s="76"/>
      <c r="N9" s="138"/>
      <c r="O9" s="138"/>
      <c r="P9" s="138"/>
      <c r="Q9" s="138"/>
      <c r="R9" s="138"/>
      <c r="S9" s="138"/>
      <c r="T9" s="138"/>
      <c r="U9" s="138"/>
      <c r="V9" s="76"/>
      <c r="W9" s="76"/>
      <c r="X9" s="76"/>
      <c r="Y9" s="76"/>
      <c r="Z9" s="76"/>
      <c r="AA9" s="76"/>
    </row>
    <row r="10" spans="1:27" x14ac:dyDescent="0.25">
      <c r="A10" s="171"/>
      <c r="B10" s="77"/>
      <c r="C10" s="34">
        <v>100</v>
      </c>
      <c r="D10" s="66" t="s">
        <v>30</v>
      </c>
      <c r="E10" s="77"/>
      <c r="F10" s="171"/>
      <c r="G10" s="76"/>
      <c r="H10" s="30" t="s">
        <v>35</v>
      </c>
      <c r="I10" s="50">
        <v>8590.4</v>
      </c>
      <c r="J10" s="76"/>
      <c r="K10" s="30" t="s">
        <v>24</v>
      </c>
      <c r="L10" s="50">
        <v>4480</v>
      </c>
      <c r="M10" s="115"/>
      <c r="N10" s="138"/>
      <c r="O10" s="138"/>
      <c r="P10" s="138"/>
      <c r="Q10" s="138"/>
      <c r="R10" s="138"/>
      <c r="S10" s="138"/>
      <c r="T10" s="138"/>
      <c r="U10" s="138"/>
      <c r="V10" s="76"/>
      <c r="W10" s="76"/>
      <c r="X10" s="76"/>
      <c r="Y10" s="76"/>
      <c r="Z10" s="76"/>
      <c r="AA10" s="76"/>
    </row>
    <row r="11" spans="1:27" x14ac:dyDescent="0.25">
      <c r="A11" s="171"/>
      <c r="B11" s="77"/>
      <c r="C11" s="69">
        <v>5</v>
      </c>
      <c r="D11" s="67" t="s">
        <v>68</v>
      </c>
      <c r="E11" s="77"/>
      <c r="F11" s="171"/>
      <c r="G11" s="76"/>
      <c r="H11" s="30" t="s">
        <v>3</v>
      </c>
      <c r="I11" s="50">
        <v>3694.9253333333327</v>
      </c>
      <c r="J11" s="76"/>
      <c r="K11" s="30" t="s">
        <v>3</v>
      </c>
      <c r="L11" s="50">
        <v>7456.64</v>
      </c>
      <c r="M11" s="76"/>
      <c r="N11" s="138"/>
      <c r="O11" s="138"/>
      <c r="P11" s="138"/>
      <c r="Q11" s="138"/>
      <c r="R11" s="138"/>
      <c r="S11" s="138"/>
      <c r="T11" s="138"/>
      <c r="U11" s="138"/>
      <c r="V11" s="76"/>
      <c r="W11" s="76"/>
      <c r="X11" s="76"/>
      <c r="Y11" s="76"/>
      <c r="Z11" s="76"/>
      <c r="AA11" s="76"/>
    </row>
    <row r="12" spans="1:27" x14ac:dyDescent="0.25">
      <c r="A12" s="171"/>
      <c r="B12" s="77"/>
      <c r="C12" s="69">
        <v>10</v>
      </c>
      <c r="D12" s="66" t="s">
        <v>21</v>
      </c>
      <c r="E12" s="77"/>
      <c r="F12" s="171"/>
      <c r="G12" s="76"/>
      <c r="H12" s="30" t="s">
        <v>40</v>
      </c>
      <c r="I12" s="56">
        <v>13422.5</v>
      </c>
      <c r="J12" s="76"/>
      <c r="K12" s="30" t="s">
        <v>40</v>
      </c>
      <c r="L12" s="56">
        <v>3200</v>
      </c>
      <c r="M12" s="76"/>
      <c r="N12" s="138"/>
      <c r="O12" s="138"/>
      <c r="P12" s="138"/>
      <c r="Q12" s="138"/>
      <c r="R12" s="138"/>
      <c r="S12" s="138"/>
      <c r="T12" s="138"/>
      <c r="U12" s="138"/>
      <c r="V12" s="76"/>
      <c r="W12" s="76"/>
      <c r="X12" s="76"/>
      <c r="Y12" s="76"/>
      <c r="Z12" s="76"/>
      <c r="AA12" s="76"/>
    </row>
    <row r="13" spans="1:27" x14ac:dyDescent="0.25">
      <c r="A13" s="171"/>
      <c r="B13" s="77"/>
      <c r="C13" s="35">
        <v>49.151515151515149</v>
      </c>
      <c r="D13" s="36" t="s">
        <v>18</v>
      </c>
      <c r="E13" s="77"/>
      <c r="F13" s="171"/>
      <c r="G13" s="76"/>
      <c r="H13" s="53" t="s">
        <v>64</v>
      </c>
      <c r="I13" s="43">
        <v>6426.9563333333335</v>
      </c>
      <c r="J13" s="76"/>
      <c r="K13" s="39" t="s">
        <v>65</v>
      </c>
      <c r="L13" s="57">
        <v>473.02</v>
      </c>
      <c r="M13" s="120"/>
      <c r="N13" s="138"/>
      <c r="O13" s="138"/>
      <c r="P13" s="138"/>
      <c r="Q13" s="138"/>
      <c r="R13" s="138"/>
      <c r="S13" s="138"/>
      <c r="T13" s="138"/>
      <c r="U13" s="138"/>
      <c r="V13" s="76"/>
      <c r="W13" s="76"/>
      <c r="X13" s="76"/>
      <c r="Y13" s="76"/>
      <c r="Z13" s="76"/>
      <c r="AA13" s="76"/>
    </row>
    <row r="14" spans="1:27" x14ac:dyDescent="0.25">
      <c r="A14" s="171"/>
      <c r="B14" s="77"/>
      <c r="C14" s="48">
        <v>1702</v>
      </c>
      <c r="D14" s="44" t="s">
        <v>43</v>
      </c>
      <c r="E14" s="77"/>
      <c r="F14" s="171"/>
      <c r="G14" s="76"/>
      <c r="H14" s="54" t="s">
        <v>12</v>
      </c>
      <c r="I14" s="51">
        <v>25707.825333333334</v>
      </c>
      <c r="J14" s="76"/>
      <c r="K14" s="52" t="s">
        <v>12</v>
      </c>
      <c r="L14" s="51">
        <v>15136.64</v>
      </c>
      <c r="M14" s="120"/>
      <c r="N14" s="138"/>
      <c r="O14" s="138"/>
      <c r="P14" s="138"/>
      <c r="Q14" s="138"/>
      <c r="R14" s="138"/>
      <c r="S14" s="138"/>
      <c r="T14" s="138"/>
      <c r="U14" s="138"/>
      <c r="V14" s="76"/>
      <c r="W14" s="76"/>
      <c r="X14" s="76"/>
      <c r="Y14" s="76"/>
      <c r="Z14" s="76"/>
      <c r="AA14" s="76"/>
    </row>
    <row r="15" spans="1:27" s="11" customFormat="1" x14ac:dyDescent="0.25">
      <c r="A15" s="171"/>
      <c r="B15" s="77"/>
      <c r="C15" s="33">
        <v>8</v>
      </c>
      <c r="D15" s="15" t="s">
        <v>29</v>
      </c>
      <c r="E15" s="77"/>
      <c r="F15" s="171"/>
      <c r="G15" s="76"/>
      <c r="H15" s="114"/>
      <c r="I15" s="117"/>
      <c r="J15" s="76"/>
      <c r="K15" s="76"/>
      <c r="L15" s="117"/>
      <c r="M15" s="120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</row>
    <row r="16" spans="1:27" x14ac:dyDescent="0.25">
      <c r="A16" s="171"/>
      <c r="B16" s="77"/>
      <c r="C16" s="37">
        <v>100</v>
      </c>
      <c r="D16" s="66" t="s">
        <v>15</v>
      </c>
      <c r="E16" s="77"/>
      <c r="F16" s="171"/>
      <c r="G16" s="76"/>
      <c r="H16" s="173" t="s">
        <v>62</v>
      </c>
      <c r="I16" s="173"/>
      <c r="J16" s="119"/>
      <c r="K16" s="172" t="s">
        <v>41</v>
      </c>
      <c r="L16" s="172"/>
      <c r="M16" s="76"/>
      <c r="N16" s="138"/>
      <c r="O16" s="138"/>
      <c r="P16" s="138"/>
      <c r="Q16" s="138"/>
      <c r="R16" s="138"/>
      <c r="S16" s="138"/>
      <c r="T16" s="138"/>
      <c r="U16" s="138"/>
      <c r="V16" s="76"/>
      <c r="W16" s="76"/>
      <c r="X16" s="76"/>
      <c r="Y16" s="76"/>
      <c r="Z16" s="76"/>
      <c r="AA16" s="76"/>
    </row>
    <row r="17" spans="1:27" x14ac:dyDescent="0.25">
      <c r="A17" s="171"/>
      <c r="B17" s="77"/>
      <c r="C17" s="69">
        <f>C11*8</f>
        <v>40</v>
      </c>
      <c r="D17" s="68" t="s">
        <v>69</v>
      </c>
      <c r="E17" s="77"/>
      <c r="F17" s="171"/>
      <c r="G17" s="76"/>
      <c r="H17" s="30" t="s">
        <v>35</v>
      </c>
      <c r="I17" s="50">
        <v>12590.4</v>
      </c>
      <c r="J17" s="76"/>
      <c r="K17" s="30" t="s">
        <v>35</v>
      </c>
      <c r="L17" s="43">
        <v>113</v>
      </c>
      <c r="M17" s="76"/>
      <c r="N17" s="138"/>
      <c r="O17" s="117"/>
      <c r="P17" s="138"/>
      <c r="Q17" s="138"/>
      <c r="R17" s="138"/>
      <c r="S17" s="138"/>
      <c r="T17" s="138"/>
      <c r="U17" s="138"/>
      <c r="V17" s="76"/>
      <c r="W17" s="76"/>
      <c r="X17" s="76"/>
      <c r="Y17" s="76"/>
      <c r="Z17" s="76"/>
      <c r="AA17" s="76"/>
    </row>
    <row r="18" spans="1:27" x14ac:dyDescent="0.25">
      <c r="A18" s="171"/>
      <c r="B18" s="77"/>
      <c r="C18" s="35">
        <v>143.30303030303031</v>
      </c>
      <c r="D18" s="42" t="s">
        <v>19</v>
      </c>
      <c r="E18" s="77"/>
      <c r="F18" s="171"/>
      <c r="G18" s="76"/>
      <c r="H18" s="30" t="s">
        <v>24</v>
      </c>
      <c r="I18" s="50">
        <v>9250</v>
      </c>
      <c r="J18" s="76"/>
      <c r="K18" s="30" t="s">
        <v>3</v>
      </c>
      <c r="L18" s="43">
        <v>30.303030303030305</v>
      </c>
      <c r="M18" s="76"/>
      <c r="N18" s="138"/>
      <c r="O18" s="117"/>
      <c r="P18" s="138"/>
      <c r="Q18" s="138"/>
      <c r="R18" s="138"/>
      <c r="S18" s="138"/>
      <c r="T18" s="138"/>
      <c r="U18" s="138"/>
      <c r="V18" s="76"/>
      <c r="W18" s="76"/>
      <c r="X18" s="76"/>
      <c r="Y18" s="76"/>
      <c r="Z18" s="76"/>
      <c r="AA18" s="76"/>
    </row>
    <row r="19" spans="1:27" s="11" customFormat="1" x14ac:dyDescent="0.25">
      <c r="A19" s="171"/>
      <c r="B19" s="77"/>
      <c r="C19" s="48">
        <v>5369</v>
      </c>
      <c r="D19" s="45" t="s">
        <v>42</v>
      </c>
      <c r="E19" s="77"/>
      <c r="F19" s="171"/>
      <c r="G19" s="76"/>
      <c r="H19" s="30" t="s">
        <v>3</v>
      </c>
      <c r="I19" s="50">
        <v>14972.328</v>
      </c>
      <c r="J19" s="120"/>
      <c r="K19" s="30" t="s">
        <v>67</v>
      </c>
      <c r="L19" s="57">
        <v>250</v>
      </c>
      <c r="M19" s="76"/>
      <c r="N19" s="138"/>
      <c r="O19" s="117"/>
      <c r="P19" s="138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</row>
    <row r="20" spans="1:27" x14ac:dyDescent="0.25">
      <c r="A20" s="171"/>
      <c r="B20" s="77"/>
      <c r="C20" s="37">
        <v>100</v>
      </c>
      <c r="D20" s="66" t="s">
        <v>36</v>
      </c>
      <c r="E20" s="77"/>
      <c r="F20" s="171"/>
      <c r="G20" s="76"/>
      <c r="H20" s="30" t="s">
        <v>67</v>
      </c>
      <c r="I20" s="50">
        <v>36685</v>
      </c>
      <c r="J20" s="120"/>
      <c r="K20" s="30" t="s">
        <v>70</v>
      </c>
      <c r="L20" s="57">
        <v>100</v>
      </c>
      <c r="M20" s="76"/>
      <c r="N20" s="138"/>
      <c r="O20" s="117"/>
      <c r="P20" s="138"/>
      <c r="Q20" s="138"/>
      <c r="R20" s="138"/>
      <c r="S20" s="138"/>
      <c r="T20" s="138"/>
      <c r="U20" s="138"/>
      <c r="V20" s="76"/>
      <c r="W20" s="76"/>
      <c r="X20" s="76"/>
      <c r="Y20" s="76"/>
      <c r="Z20" s="76"/>
      <c r="AA20" s="76"/>
    </row>
    <row r="21" spans="1:27" x14ac:dyDescent="0.25">
      <c r="A21" s="171"/>
      <c r="B21" s="77"/>
      <c r="C21" s="35">
        <v>3.0303030303030303</v>
      </c>
      <c r="D21" s="42" t="s">
        <v>37</v>
      </c>
      <c r="E21" s="77"/>
      <c r="F21" s="171"/>
      <c r="G21" s="76"/>
      <c r="H21" s="30" t="s">
        <v>70</v>
      </c>
      <c r="I21" s="56">
        <v>21277.5</v>
      </c>
      <c r="J21" s="120"/>
      <c r="K21" s="52" t="s">
        <v>12</v>
      </c>
      <c r="L21" s="51">
        <v>493.30303030303031</v>
      </c>
      <c r="M21" s="76"/>
      <c r="N21" s="138"/>
      <c r="O21" s="117"/>
      <c r="P21" s="138"/>
      <c r="Q21" s="138"/>
      <c r="R21" s="138"/>
      <c r="S21" s="138"/>
      <c r="T21" s="138"/>
      <c r="U21" s="138"/>
      <c r="V21" s="76"/>
      <c r="W21" s="76"/>
      <c r="X21" s="76"/>
      <c r="Y21" s="76"/>
      <c r="Z21" s="76"/>
      <c r="AA21" s="76"/>
    </row>
    <row r="22" spans="1:27" x14ac:dyDescent="0.25">
      <c r="A22" s="171"/>
      <c r="B22" s="77"/>
      <c r="C22" s="48">
        <v>25600</v>
      </c>
      <c r="D22" s="46" t="s">
        <v>44</v>
      </c>
      <c r="E22" s="77"/>
      <c r="F22" s="171"/>
      <c r="G22" s="76"/>
      <c r="H22" s="30" t="s">
        <v>66</v>
      </c>
      <c r="I22" s="72">
        <v>370.21573437500001</v>
      </c>
      <c r="J22" s="76"/>
      <c r="K22" s="173" t="s">
        <v>71</v>
      </c>
      <c r="L22" s="173"/>
      <c r="M22" s="76"/>
      <c r="N22" s="156"/>
      <c r="O22" s="117"/>
      <c r="P22" s="138"/>
      <c r="Q22" s="138"/>
      <c r="R22" s="138"/>
      <c r="S22" s="138"/>
      <c r="T22" s="138"/>
      <c r="U22" s="138"/>
      <c r="V22" s="76"/>
      <c r="W22" s="76"/>
      <c r="X22" s="76"/>
      <c r="Y22" s="76"/>
      <c r="Z22" s="76"/>
      <c r="AA22" s="76"/>
    </row>
    <row r="23" spans="1:27" x14ac:dyDescent="0.25">
      <c r="A23" s="171"/>
      <c r="B23" s="77"/>
      <c r="C23" s="40">
        <v>0</v>
      </c>
      <c r="D23" s="38" t="s">
        <v>84</v>
      </c>
      <c r="E23" s="77"/>
      <c r="F23" s="171"/>
      <c r="G23" s="76"/>
      <c r="H23" s="52" t="s">
        <v>12</v>
      </c>
      <c r="I23" s="55">
        <v>94775.228000000003</v>
      </c>
      <c r="J23" s="120"/>
      <c r="K23" s="73">
        <v>192.45454545454547</v>
      </c>
      <c r="L23" s="74">
        <v>1347.1818181818182</v>
      </c>
      <c r="M23" s="76"/>
      <c r="N23" s="138"/>
      <c r="O23" s="117"/>
      <c r="P23" s="138"/>
      <c r="Q23" s="138"/>
      <c r="R23" s="138"/>
      <c r="S23" s="138"/>
      <c r="T23" s="138"/>
      <c r="U23" s="138"/>
      <c r="V23" s="76"/>
      <c r="W23" s="76"/>
      <c r="X23" s="76"/>
      <c r="Y23" s="76"/>
      <c r="Z23" s="76"/>
      <c r="AA23" s="76"/>
    </row>
    <row r="24" spans="1:27" s="11" customFormat="1" x14ac:dyDescent="0.25">
      <c r="A24" s="171"/>
      <c r="B24" s="77"/>
      <c r="C24" s="154">
        <v>0</v>
      </c>
      <c r="D24" s="38" t="s">
        <v>85</v>
      </c>
      <c r="E24" s="77"/>
      <c r="F24" s="171"/>
      <c r="G24" s="76"/>
      <c r="H24" s="118"/>
      <c r="I24" s="158"/>
      <c r="J24" s="76"/>
      <c r="K24" s="76"/>
      <c r="L24" s="76"/>
      <c r="M24" s="76"/>
      <c r="N24" s="138"/>
      <c r="O24" s="117"/>
      <c r="P24" s="138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</row>
    <row r="25" spans="1:27" s="11" customFormat="1" x14ac:dyDescent="0.25">
      <c r="A25" s="171"/>
      <c r="B25" s="77"/>
      <c r="C25" s="76"/>
      <c r="D25" s="76"/>
      <c r="E25" s="77"/>
      <c r="F25" s="171"/>
      <c r="G25" s="76"/>
      <c r="H25" s="172" t="s">
        <v>89</v>
      </c>
      <c r="I25" s="172"/>
      <c r="J25" s="121"/>
      <c r="K25" s="172" t="s">
        <v>92</v>
      </c>
      <c r="L25" s="172"/>
      <c r="M25" s="76"/>
      <c r="N25" s="138"/>
      <c r="O25" s="117"/>
      <c r="P25" s="138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1:27" s="11" customFormat="1" x14ac:dyDescent="0.25">
      <c r="A26" s="171"/>
      <c r="B26" s="77"/>
      <c r="C26" s="40">
        <f>C17*C15</f>
        <v>320</v>
      </c>
      <c r="D26" s="38" t="s">
        <v>83</v>
      </c>
      <c r="E26" s="77"/>
      <c r="F26" s="171"/>
      <c r="G26" s="76"/>
      <c r="H26" s="174"/>
      <c r="I26" s="174"/>
      <c r="J26" s="122"/>
      <c r="K26" s="174"/>
      <c r="L26" s="174"/>
      <c r="M26" s="76"/>
      <c r="N26" s="138"/>
      <c r="O26" s="117"/>
      <c r="P26" s="138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</row>
    <row r="27" spans="1:27" s="11" customFormat="1" x14ac:dyDescent="0.25">
      <c r="A27" s="171"/>
      <c r="B27" s="77"/>
      <c r="C27" s="41">
        <v>1</v>
      </c>
      <c r="D27" s="68" t="s">
        <v>13</v>
      </c>
      <c r="E27" s="77"/>
      <c r="F27" s="171"/>
      <c r="G27" s="76"/>
      <c r="H27" s="144" t="s">
        <v>67</v>
      </c>
      <c r="I27" s="145">
        <v>36685</v>
      </c>
      <c r="J27" s="76"/>
      <c r="K27" s="144" t="s">
        <v>106</v>
      </c>
      <c r="L27" s="167">
        <v>94775.228000000003</v>
      </c>
      <c r="M27" s="175" t="s">
        <v>110</v>
      </c>
      <c r="N27" s="138"/>
      <c r="O27" s="117"/>
      <c r="P27" s="138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</row>
    <row r="28" spans="1:27" s="11" customFormat="1" x14ac:dyDescent="0.25">
      <c r="A28" s="171"/>
      <c r="B28" s="77"/>
      <c r="C28" s="75">
        <v>7</v>
      </c>
      <c r="D28" s="38" t="s">
        <v>39</v>
      </c>
      <c r="E28" s="77"/>
      <c r="F28" s="171"/>
      <c r="G28" s="76"/>
      <c r="H28" s="146" t="s">
        <v>24</v>
      </c>
      <c r="I28" s="147">
        <v>9250</v>
      </c>
      <c r="J28" s="76"/>
      <c r="K28" s="146" t="s">
        <v>105</v>
      </c>
      <c r="L28" s="165">
        <v>126285.57575757576</v>
      </c>
      <c r="M28" s="175"/>
      <c r="N28" s="138"/>
      <c r="O28" s="117"/>
      <c r="P28" s="138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</row>
    <row r="29" spans="1:27" s="11" customFormat="1" x14ac:dyDescent="0.25">
      <c r="A29" s="171"/>
      <c r="B29" s="77"/>
      <c r="C29" s="75">
        <v>100</v>
      </c>
      <c r="D29" s="38" t="s">
        <v>82</v>
      </c>
      <c r="E29" s="77"/>
      <c r="F29" s="171"/>
      <c r="G29" s="76"/>
      <c r="H29" s="148" t="s">
        <v>91</v>
      </c>
      <c r="I29" s="162">
        <v>512</v>
      </c>
      <c r="J29" s="76"/>
      <c r="K29" s="163" t="s">
        <v>12</v>
      </c>
      <c r="L29" s="166">
        <v>221060.80375757575</v>
      </c>
      <c r="M29" s="175"/>
      <c r="N29" s="138"/>
      <c r="O29" s="117"/>
      <c r="P29" s="138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</row>
    <row r="30" spans="1:27" s="11" customFormat="1" x14ac:dyDescent="0.25">
      <c r="A30" s="171"/>
      <c r="B30" s="77"/>
      <c r="C30" s="75">
        <v>1</v>
      </c>
      <c r="D30" s="38" t="s">
        <v>73</v>
      </c>
      <c r="E30" s="77"/>
      <c r="F30" s="171"/>
      <c r="G30" s="76"/>
      <c r="H30" s="160" t="s">
        <v>12</v>
      </c>
      <c r="I30" s="161">
        <v>45935</v>
      </c>
      <c r="J30" s="76"/>
      <c r="K30" s="146" t="s">
        <v>108</v>
      </c>
      <c r="L30" s="165">
        <v>863.51876467803027</v>
      </c>
      <c r="M30" s="175"/>
      <c r="N30" s="138"/>
      <c r="O30" s="117"/>
      <c r="P30" s="138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</row>
    <row r="31" spans="1:27" s="11" customFormat="1" x14ac:dyDescent="0.25">
      <c r="A31" s="171"/>
      <c r="B31" s="77"/>
      <c r="C31" s="75">
        <v>1.5</v>
      </c>
      <c r="D31" s="38" t="s">
        <v>72</v>
      </c>
      <c r="E31" s="77"/>
      <c r="F31" s="171"/>
      <c r="G31" s="76"/>
      <c r="H31" s="148" t="s">
        <v>90</v>
      </c>
      <c r="I31" s="159">
        <v>0.48467306245889485</v>
      </c>
      <c r="J31" s="76"/>
      <c r="K31" s="146" t="s">
        <v>107</v>
      </c>
      <c r="L31" s="165">
        <v>140710.228</v>
      </c>
      <c r="M31" s="175" t="s">
        <v>111</v>
      </c>
      <c r="N31" s="138"/>
      <c r="O31" s="117"/>
      <c r="P31" s="138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</row>
    <row r="32" spans="1:27" s="11" customFormat="1" x14ac:dyDescent="0.25">
      <c r="A32" s="155"/>
      <c r="B32" s="77"/>
      <c r="C32" s="76"/>
      <c r="D32" s="76"/>
      <c r="E32" s="77"/>
      <c r="F32" s="155"/>
      <c r="G32" s="76"/>
      <c r="H32" s="76"/>
      <c r="I32" s="76"/>
      <c r="J32" s="76"/>
      <c r="K32" s="164" t="s">
        <v>105</v>
      </c>
      <c r="L32" s="165">
        <v>252571.15151515152</v>
      </c>
      <c r="M32" s="175"/>
      <c r="N32" s="138"/>
      <c r="O32" s="117"/>
      <c r="P32" s="138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</row>
    <row r="33" spans="2:16" s="11" customFormat="1" x14ac:dyDescent="0.25">
      <c r="B33" s="65"/>
      <c r="C33" s="65"/>
      <c r="H33" s="31"/>
      <c r="I33" s="80"/>
      <c r="K33" s="163" t="s">
        <v>12</v>
      </c>
      <c r="L33" s="166">
        <v>393281.37951515149</v>
      </c>
      <c r="M33" s="175"/>
      <c r="N33" s="137"/>
      <c r="O33" s="70"/>
      <c r="P33" s="137"/>
    </row>
    <row r="34" spans="2:16" s="11" customFormat="1" x14ac:dyDescent="0.25">
      <c r="B34" s="65"/>
      <c r="C34" s="65"/>
      <c r="H34" s="31"/>
      <c r="I34" s="80"/>
      <c r="K34" s="149" t="s">
        <v>109</v>
      </c>
      <c r="L34" s="168">
        <v>768.12769436553026</v>
      </c>
      <c r="M34" s="175"/>
      <c r="N34" s="137"/>
      <c r="O34" s="70"/>
      <c r="P34" s="137"/>
    </row>
    <row r="35" spans="2:16" s="11" customFormat="1" x14ac:dyDescent="0.25">
      <c r="B35" s="65"/>
      <c r="C35" s="65"/>
      <c r="H35" s="31"/>
      <c r="I35" s="80"/>
      <c r="L35" s="80"/>
      <c r="N35" s="137"/>
      <c r="O35" s="70"/>
      <c r="P35" s="137"/>
    </row>
    <row r="36" spans="2:16" s="11" customFormat="1" x14ac:dyDescent="0.25">
      <c r="B36" s="65"/>
      <c r="C36" s="65"/>
      <c r="H36" s="31"/>
      <c r="I36" s="80"/>
      <c r="L36" s="80"/>
      <c r="N36" s="137"/>
      <c r="O36" s="70"/>
      <c r="P36" s="137"/>
    </row>
    <row r="37" spans="2:16" s="11" customFormat="1" x14ac:dyDescent="0.25">
      <c r="B37" s="65"/>
      <c r="C37" s="65"/>
      <c r="H37" s="31"/>
      <c r="I37" s="80"/>
      <c r="L37" s="80"/>
      <c r="N37" s="137"/>
      <c r="O37" s="70"/>
      <c r="P37" s="137"/>
    </row>
    <row r="38" spans="2:16" s="11" customFormat="1" x14ac:dyDescent="0.25">
      <c r="B38" s="65"/>
      <c r="C38" s="65"/>
      <c r="H38" s="31"/>
      <c r="I38" s="80"/>
      <c r="L38" s="80"/>
      <c r="N38" s="137"/>
      <c r="O38" s="70"/>
      <c r="P38" s="137"/>
    </row>
    <row r="39" spans="2:16" s="11" customFormat="1" x14ac:dyDescent="0.25">
      <c r="B39" s="65"/>
      <c r="C39" s="65"/>
      <c r="H39" s="31"/>
      <c r="I39" s="80"/>
      <c r="L39" s="80"/>
      <c r="N39" s="137"/>
      <c r="O39" s="70"/>
      <c r="P39" s="137"/>
    </row>
    <row r="40" spans="2:16" s="11" customFormat="1" x14ac:dyDescent="0.25">
      <c r="B40" s="65"/>
      <c r="C40" s="65"/>
      <c r="H40" s="31"/>
      <c r="I40" s="80"/>
      <c r="L40" s="80"/>
      <c r="N40" s="137"/>
      <c r="O40" s="70"/>
      <c r="P40" s="137"/>
    </row>
    <row r="41" spans="2:16" s="11" customFormat="1" x14ac:dyDescent="0.25">
      <c r="B41" s="65"/>
      <c r="C41" s="65"/>
      <c r="H41" s="31"/>
      <c r="I41" s="80"/>
      <c r="L41" s="80"/>
      <c r="N41" s="137"/>
      <c r="O41" s="70"/>
      <c r="P41" s="137"/>
    </row>
    <row r="42" spans="2:16" s="11" customFormat="1" x14ac:dyDescent="0.25">
      <c r="B42" s="65"/>
      <c r="C42" s="65"/>
      <c r="H42" s="31"/>
      <c r="I42" s="80"/>
      <c r="L42" s="80"/>
      <c r="N42" s="137"/>
      <c r="O42" s="70"/>
      <c r="P42" s="137"/>
    </row>
    <row r="43" spans="2:16" s="11" customFormat="1" x14ac:dyDescent="0.25">
      <c r="B43" s="65"/>
      <c r="C43" s="65"/>
      <c r="H43" s="31"/>
      <c r="I43" s="80"/>
      <c r="L43" s="80"/>
      <c r="N43" s="137"/>
      <c r="O43" s="70"/>
      <c r="P43" s="137"/>
    </row>
    <row r="44" spans="2:16" s="11" customFormat="1" x14ac:dyDescent="0.25">
      <c r="B44" s="65"/>
      <c r="C44" s="65"/>
      <c r="H44" s="31"/>
      <c r="I44" s="80"/>
      <c r="L44" s="80"/>
      <c r="N44" s="137"/>
      <c r="O44" s="70"/>
      <c r="P44" s="137"/>
    </row>
    <row r="45" spans="2:16" s="11" customFormat="1" x14ac:dyDescent="0.25">
      <c r="B45" s="65"/>
      <c r="C45" s="65"/>
      <c r="H45" s="31"/>
      <c r="I45" s="80"/>
      <c r="L45" s="80"/>
      <c r="N45" s="137"/>
      <c r="O45" s="70"/>
      <c r="P45" s="137"/>
    </row>
    <row r="46" spans="2:16" s="11" customFormat="1" x14ac:dyDescent="0.25">
      <c r="B46" s="65"/>
      <c r="C46" s="65"/>
      <c r="H46" s="31"/>
      <c r="I46" s="80"/>
      <c r="L46" s="80"/>
      <c r="N46" s="137"/>
      <c r="O46" s="70"/>
      <c r="P46" s="137"/>
    </row>
    <row r="47" spans="2:16" s="11" customFormat="1" x14ac:dyDescent="0.25">
      <c r="B47" s="65"/>
      <c r="C47" s="65"/>
      <c r="H47" s="31"/>
      <c r="I47" s="80"/>
      <c r="L47" s="80"/>
      <c r="N47" s="137"/>
      <c r="O47" s="70"/>
      <c r="P47" s="137"/>
    </row>
    <row r="48" spans="2:16" s="11" customFormat="1" x14ac:dyDescent="0.25">
      <c r="B48" s="65"/>
      <c r="C48" s="65"/>
      <c r="H48" s="31"/>
      <c r="I48" s="80"/>
      <c r="L48" s="80"/>
      <c r="N48" s="137"/>
      <c r="O48" s="70"/>
      <c r="P48" s="137"/>
    </row>
    <row r="49" spans="2:16" s="11" customFormat="1" x14ac:dyDescent="0.25">
      <c r="B49" s="65"/>
      <c r="C49" s="65"/>
      <c r="H49" s="31"/>
      <c r="I49" s="80"/>
      <c r="L49" s="80"/>
      <c r="N49" s="137"/>
      <c r="O49" s="70"/>
      <c r="P49" s="137"/>
    </row>
    <row r="50" spans="2:16" s="11" customFormat="1" x14ac:dyDescent="0.25">
      <c r="B50" s="65"/>
      <c r="C50" s="65"/>
      <c r="H50" s="31"/>
      <c r="I50" s="80"/>
      <c r="L50" s="80"/>
    </row>
    <row r="51" spans="2:16" s="11" customFormat="1" x14ac:dyDescent="0.25">
      <c r="B51" s="65"/>
      <c r="C51" s="65"/>
      <c r="H51" s="31"/>
      <c r="I51" s="80"/>
      <c r="L51" s="80"/>
    </row>
    <row r="52" spans="2:16" s="11" customFormat="1" x14ac:dyDescent="0.25">
      <c r="B52" s="65"/>
      <c r="C52" s="65"/>
      <c r="H52" s="31"/>
      <c r="I52" s="80"/>
      <c r="L52" s="80"/>
    </row>
    <row r="53" spans="2:16" s="11" customFormat="1" x14ac:dyDescent="0.25">
      <c r="B53" s="65"/>
      <c r="C53" s="65"/>
      <c r="H53" s="31"/>
      <c r="I53" s="80"/>
      <c r="L53" s="80"/>
    </row>
    <row r="54" spans="2:16" s="11" customFormat="1" x14ac:dyDescent="0.25">
      <c r="B54" s="65"/>
      <c r="C54" s="65"/>
      <c r="H54" s="31"/>
      <c r="I54" s="80"/>
      <c r="L54" s="80"/>
    </row>
    <row r="55" spans="2:16" s="11" customFormat="1" x14ac:dyDescent="0.25">
      <c r="B55" s="65"/>
      <c r="C55" s="65"/>
      <c r="H55" s="31"/>
      <c r="I55" s="80"/>
      <c r="L55" s="80"/>
    </row>
    <row r="56" spans="2:16" s="11" customFormat="1" x14ac:dyDescent="0.25">
      <c r="B56" s="65"/>
      <c r="C56" s="65"/>
      <c r="H56" s="31"/>
      <c r="I56" s="80"/>
      <c r="L56" s="80"/>
    </row>
    <row r="57" spans="2:16" s="11" customFormat="1" x14ac:dyDescent="0.25">
      <c r="B57" s="65"/>
      <c r="C57" s="65"/>
      <c r="H57" s="31"/>
      <c r="I57" s="80"/>
      <c r="L57" s="80"/>
    </row>
    <row r="58" spans="2:16" s="11" customFormat="1" x14ac:dyDescent="0.25">
      <c r="B58" s="65"/>
      <c r="C58" s="65"/>
      <c r="H58" s="31"/>
      <c r="I58" s="80"/>
      <c r="L58" s="80"/>
    </row>
    <row r="59" spans="2:16" s="11" customFormat="1" x14ac:dyDescent="0.25">
      <c r="B59" s="65"/>
      <c r="C59" s="65"/>
      <c r="H59" s="31"/>
      <c r="I59" s="80"/>
      <c r="L59" s="80"/>
    </row>
    <row r="60" spans="2:16" s="11" customFormat="1" x14ac:dyDescent="0.25">
      <c r="B60" s="65"/>
      <c r="C60" s="65"/>
      <c r="H60" s="31"/>
      <c r="I60" s="80"/>
      <c r="L60" s="80"/>
    </row>
    <row r="61" spans="2:16" s="11" customFormat="1" x14ac:dyDescent="0.25">
      <c r="B61" s="65"/>
      <c r="C61" s="65"/>
      <c r="H61" s="31"/>
      <c r="I61" s="80"/>
      <c r="L61" s="80"/>
    </row>
    <row r="62" spans="2:16" s="11" customFormat="1" x14ac:dyDescent="0.25">
      <c r="B62" s="65"/>
      <c r="C62" s="65"/>
      <c r="H62" s="31"/>
      <c r="I62" s="80"/>
      <c r="L62" s="80"/>
    </row>
    <row r="63" spans="2:16" s="11" customFormat="1" x14ac:dyDescent="0.25">
      <c r="B63" s="65"/>
      <c r="C63" s="65"/>
      <c r="H63" s="31"/>
      <c r="I63" s="80"/>
      <c r="L63" s="80"/>
    </row>
    <row r="64" spans="2:16" s="11" customFormat="1" x14ac:dyDescent="0.25">
      <c r="B64" s="65"/>
      <c r="C64" s="65"/>
      <c r="H64" s="31"/>
      <c r="I64" s="80"/>
      <c r="L64" s="80"/>
    </row>
    <row r="65" spans="2:12" s="11" customFormat="1" x14ac:dyDescent="0.25">
      <c r="B65" s="65"/>
      <c r="C65" s="65"/>
      <c r="H65" s="31"/>
      <c r="I65" s="80"/>
      <c r="L65" s="80"/>
    </row>
    <row r="66" spans="2:12" s="11" customFormat="1" x14ac:dyDescent="0.25">
      <c r="B66" s="65"/>
      <c r="C66" s="65"/>
      <c r="H66" s="31"/>
      <c r="I66" s="80"/>
      <c r="L66" s="80"/>
    </row>
    <row r="67" spans="2:12" s="11" customFormat="1" x14ac:dyDescent="0.25">
      <c r="B67" s="65"/>
      <c r="C67" s="65"/>
      <c r="H67" s="31"/>
      <c r="I67" s="80"/>
      <c r="L67" s="80"/>
    </row>
    <row r="68" spans="2:12" s="11" customFormat="1" x14ac:dyDescent="0.25">
      <c r="B68" s="65"/>
      <c r="C68" s="65"/>
      <c r="H68" s="31"/>
      <c r="I68" s="80"/>
      <c r="L68" s="80"/>
    </row>
    <row r="69" spans="2:12" s="11" customFormat="1" x14ac:dyDescent="0.25">
      <c r="B69" s="65"/>
      <c r="C69" s="65"/>
      <c r="H69" s="31"/>
      <c r="I69" s="80"/>
      <c r="L69" s="80"/>
    </row>
    <row r="70" spans="2:12" s="11" customFormat="1" x14ac:dyDescent="0.25">
      <c r="B70" s="65"/>
      <c r="C70" s="65"/>
      <c r="H70" s="31"/>
      <c r="I70" s="80"/>
      <c r="L70" s="80"/>
    </row>
    <row r="71" spans="2:12" s="11" customFormat="1" x14ac:dyDescent="0.25">
      <c r="B71" s="65"/>
      <c r="C71" s="65"/>
      <c r="H71" s="31"/>
      <c r="I71" s="80"/>
      <c r="L71" s="80"/>
    </row>
    <row r="72" spans="2:12" s="11" customFormat="1" x14ac:dyDescent="0.25">
      <c r="B72" s="65"/>
      <c r="C72" s="65"/>
      <c r="H72" s="31"/>
      <c r="I72" s="80"/>
      <c r="L72" s="80"/>
    </row>
    <row r="73" spans="2:12" s="11" customFormat="1" x14ac:dyDescent="0.25">
      <c r="B73" s="65"/>
      <c r="C73" s="65"/>
      <c r="H73" s="31"/>
      <c r="I73" s="80"/>
      <c r="L73" s="80"/>
    </row>
    <row r="74" spans="2:12" s="11" customFormat="1" x14ac:dyDescent="0.25">
      <c r="B74" s="65"/>
      <c r="C74" s="65"/>
      <c r="H74" s="31"/>
      <c r="I74" s="80"/>
      <c r="L74" s="80"/>
    </row>
    <row r="75" spans="2:12" s="11" customFormat="1" x14ac:dyDescent="0.25">
      <c r="B75" s="65"/>
      <c r="C75" s="65"/>
      <c r="H75" s="31"/>
      <c r="I75" s="80"/>
      <c r="L75" s="80"/>
    </row>
    <row r="76" spans="2:12" s="11" customFormat="1" x14ac:dyDescent="0.25">
      <c r="B76" s="65"/>
      <c r="C76" s="65"/>
      <c r="H76" s="31"/>
      <c r="I76" s="80"/>
      <c r="L76" s="80"/>
    </row>
    <row r="77" spans="2:12" s="11" customFormat="1" x14ac:dyDescent="0.25">
      <c r="B77" s="65"/>
      <c r="C77" s="65"/>
      <c r="H77" s="31"/>
      <c r="I77" s="80"/>
      <c r="L77" s="80"/>
    </row>
    <row r="78" spans="2:12" s="11" customFormat="1" x14ac:dyDescent="0.25">
      <c r="B78" s="65"/>
      <c r="C78" s="65"/>
      <c r="H78" s="31"/>
      <c r="I78" s="80"/>
      <c r="L78" s="80"/>
    </row>
    <row r="79" spans="2:12" s="11" customFormat="1" x14ac:dyDescent="0.25">
      <c r="B79" s="65"/>
      <c r="C79" s="65"/>
      <c r="H79" s="31"/>
      <c r="I79" s="80"/>
      <c r="L79" s="80"/>
    </row>
    <row r="80" spans="2:12" s="11" customFormat="1" x14ac:dyDescent="0.25">
      <c r="B80" s="65"/>
      <c r="C80" s="65"/>
      <c r="H80" s="31"/>
      <c r="I80" s="80"/>
      <c r="L80" s="80"/>
    </row>
    <row r="81" spans="2:12" s="11" customFormat="1" x14ac:dyDescent="0.25">
      <c r="B81" s="65"/>
      <c r="C81" s="65"/>
      <c r="H81" s="31"/>
      <c r="I81" s="80"/>
      <c r="L81" s="80"/>
    </row>
    <row r="82" spans="2:12" s="11" customFormat="1" x14ac:dyDescent="0.25">
      <c r="B82" s="65"/>
      <c r="C82" s="65"/>
      <c r="H82" s="31"/>
      <c r="I82" s="80"/>
      <c r="L82" s="80"/>
    </row>
    <row r="83" spans="2:12" s="11" customFormat="1" x14ac:dyDescent="0.25">
      <c r="B83" s="65"/>
      <c r="C83" s="65"/>
      <c r="H83" s="31"/>
      <c r="I83" s="80"/>
      <c r="L83" s="80"/>
    </row>
    <row r="84" spans="2:12" s="11" customFormat="1" x14ac:dyDescent="0.25">
      <c r="B84" s="65"/>
      <c r="C84" s="65"/>
      <c r="H84" s="31"/>
      <c r="I84" s="80"/>
      <c r="L84" s="80"/>
    </row>
    <row r="85" spans="2:12" s="11" customFormat="1" x14ac:dyDescent="0.25">
      <c r="B85" s="65"/>
      <c r="C85" s="65"/>
      <c r="H85" s="31"/>
      <c r="I85" s="80"/>
      <c r="L85" s="80"/>
    </row>
    <row r="86" spans="2:12" s="11" customFormat="1" x14ac:dyDescent="0.25">
      <c r="B86" s="65"/>
      <c r="C86" s="65"/>
      <c r="H86" s="31"/>
      <c r="I86" s="80"/>
      <c r="L86" s="80"/>
    </row>
    <row r="87" spans="2:12" s="11" customFormat="1" x14ac:dyDescent="0.25">
      <c r="B87" s="65"/>
      <c r="C87" s="65"/>
      <c r="H87" s="31"/>
      <c r="I87" s="80"/>
      <c r="L87" s="80"/>
    </row>
    <row r="88" spans="2:12" s="11" customFormat="1" x14ac:dyDescent="0.25">
      <c r="B88" s="65"/>
      <c r="C88" s="65"/>
      <c r="H88" s="31"/>
      <c r="I88" s="80"/>
      <c r="L88" s="80"/>
    </row>
    <row r="89" spans="2:12" s="11" customFormat="1" x14ac:dyDescent="0.25">
      <c r="B89" s="65"/>
      <c r="C89" s="65"/>
      <c r="H89" s="31"/>
      <c r="I89" s="80"/>
      <c r="L89" s="80"/>
    </row>
    <row r="90" spans="2:12" s="11" customFormat="1" x14ac:dyDescent="0.25">
      <c r="B90" s="65"/>
      <c r="C90" s="65"/>
      <c r="H90" s="31"/>
      <c r="I90" s="80"/>
      <c r="L90" s="80"/>
    </row>
    <row r="91" spans="2:12" s="11" customFormat="1" x14ac:dyDescent="0.25">
      <c r="B91" s="65"/>
      <c r="C91" s="65"/>
      <c r="H91" s="31"/>
      <c r="I91" s="80"/>
      <c r="L91" s="80"/>
    </row>
    <row r="92" spans="2:12" s="11" customFormat="1" x14ac:dyDescent="0.25">
      <c r="B92" s="65"/>
      <c r="C92" s="65"/>
      <c r="H92" s="31"/>
      <c r="I92" s="80"/>
      <c r="L92" s="80"/>
    </row>
    <row r="93" spans="2:12" s="11" customFormat="1" x14ac:dyDescent="0.25">
      <c r="B93" s="65"/>
      <c r="C93" s="65"/>
      <c r="H93" s="31"/>
      <c r="I93" s="80"/>
      <c r="L93" s="80"/>
    </row>
    <row r="94" spans="2:12" s="11" customFormat="1" x14ac:dyDescent="0.25">
      <c r="B94" s="65"/>
      <c r="C94" s="65"/>
      <c r="H94" s="31"/>
      <c r="I94" s="80"/>
      <c r="L94" s="80"/>
    </row>
    <row r="95" spans="2:12" s="11" customFormat="1" x14ac:dyDescent="0.25">
      <c r="B95" s="65"/>
      <c r="C95" s="65"/>
      <c r="H95" s="31"/>
      <c r="I95" s="80"/>
      <c r="L95" s="80"/>
    </row>
    <row r="96" spans="2:12" s="11" customFormat="1" x14ac:dyDescent="0.25">
      <c r="B96" s="65"/>
      <c r="C96" s="65"/>
      <c r="H96" s="31"/>
      <c r="I96" s="80"/>
      <c r="L96" s="80"/>
    </row>
    <row r="97" spans="2:12" s="11" customFormat="1" x14ac:dyDescent="0.25">
      <c r="B97" s="65"/>
      <c r="C97" s="65"/>
      <c r="H97" s="31"/>
      <c r="I97" s="80"/>
      <c r="L97" s="80"/>
    </row>
    <row r="98" spans="2:12" s="11" customFormat="1" x14ac:dyDescent="0.25">
      <c r="B98" s="65"/>
      <c r="C98" s="65"/>
      <c r="H98" s="31"/>
      <c r="I98" s="80"/>
      <c r="L98" s="80"/>
    </row>
    <row r="99" spans="2:12" s="11" customFormat="1" x14ac:dyDescent="0.25">
      <c r="B99" s="65"/>
      <c r="C99" s="65"/>
      <c r="H99" s="31"/>
      <c r="I99" s="80"/>
      <c r="L99" s="80"/>
    </row>
    <row r="100" spans="2:12" s="11" customFormat="1" x14ac:dyDescent="0.25">
      <c r="B100" s="65"/>
      <c r="C100" s="65"/>
      <c r="H100" s="31"/>
      <c r="I100" s="80"/>
      <c r="L100" s="80"/>
    </row>
    <row r="101" spans="2:12" s="11" customFormat="1" x14ac:dyDescent="0.25">
      <c r="B101" s="65"/>
      <c r="C101" s="65"/>
      <c r="H101" s="31"/>
      <c r="I101" s="80"/>
      <c r="L101" s="80"/>
    </row>
    <row r="102" spans="2:12" s="11" customFormat="1" x14ac:dyDescent="0.25">
      <c r="B102" s="65"/>
      <c r="C102" s="65"/>
      <c r="H102" s="31"/>
      <c r="I102" s="80"/>
      <c r="L102" s="80"/>
    </row>
    <row r="103" spans="2:12" s="11" customFormat="1" x14ac:dyDescent="0.25">
      <c r="B103" s="65"/>
      <c r="C103" s="65"/>
      <c r="H103" s="31"/>
      <c r="I103" s="80"/>
      <c r="L103" s="80"/>
    </row>
    <row r="104" spans="2:12" s="11" customFormat="1" x14ac:dyDescent="0.25">
      <c r="B104" s="65"/>
      <c r="C104" s="65"/>
      <c r="H104" s="31"/>
      <c r="I104" s="80"/>
      <c r="L104" s="80"/>
    </row>
    <row r="105" spans="2:12" s="11" customFormat="1" x14ac:dyDescent="0.25">
      <c r="B105" s="65"/>
      <c r="C105" s="65"/>
      <c r="H105" s="31"/>
      <c r="I105" s="80"/>
      <c r="L105" s="80"/>
    </row>
    <row r="106" spans="2:12" s="11" customFormat="1" x14ac:dyDescent="0.25">
      <c r="B106" s="65"/>
      <c r="C106" s="65"/>
      <c r="H106" s="31"/>
      <c r="I106" s="80"/>
      <c r="L106" s="80"/>
    </row>
    <row r="107" spans="2:12" s="11" customFormat="1" x14ac:dyDescent="0.25">
      <c r="B107" s="65"/>
      <c r="C107" s="65"/>
      <c r="H107" s="31"/>
      <c r="I107" s="80"/>
      <c r="L107" s="80"/>
    </row>
    <row r="108" spans="2:12" s="11" customFormat="1" x14ac:dyDescent="0.25">
      <c r="B108" s="65"/>
      <c r="C108" s="65"/>
      <c r="H108" s="31"/>
      <c r="I108" s="80"/>
      <c r="L108" s="80"/>
    </row>
    <row r="109" spans="2:12" s="11" customFormat="1" x14ac:dyDescent="0.25">
      <c r="B109" s="65"/>
      <c r="C109" s="65"/>
      <c r="H109" s="31"/>
      <c r="I109" s="80"/>
      <c r="L109" s="80"/>
    </row>
    <row r="110" spans="2:12" s="11" customFormat="1" x14ac:dyDescent="0.25">
      <c r="B110" s="65"/>
      <c r="C110" s="65"/>
      <c r="H110" s="31"/>
      <c r="I110" s="80"/>
      <c r="L110" s="80"/>
    </row>
    <row r="111" spans="2:12" s="11" customFormat="1" x14ac:dyDescent="0.25">
      <c r="B111" s="65"/>
      <c r="C111" s="65"/>
      <c r="H111" s="31"/>
      <c r="I111" s="80"/>
      <c r="L111" s="80"/>
    </row>
    <row r="112" spans="2:12" s="11" customFormat="1" x14ac:dyDescent="0.25">
      <c r="B112" s="65"/>
      <c r="C112" s="65"/>
      <c r="H112" s="31"/>
      <c r="I112" s="80"/>
      <c r="L112" s="80"/>
    </row>
    <row r="113" spans="2:12" s="11" customFormat="1" x14ac:dyDescent="0.25">
      <c r="B113" s="65"/>
      <c r="C113" s="65"/>
      <c r="H113" s="31"/>
      <c r="I113" s="80"/>
      <c r="L113" s="80"/>
    </row>
    <row r="114" spans="2:12" s="11" customFormat="1" x14ac:dyDescent="0.25">
      <c r="B114" s="65"/>
      <c r="C114" s="65"/>
      <c r="H114" s="31"/>
      <c r="I114" s="80"/>
      <c r="L114" s="80"/>
    </row>
    <row r="115" spans="2:12" s="11" customFormat="1" x14ac:dyDescent="0.25">
      <c r="B115" s="65"/>
      <c r="C115" s="65"/>
      <c r="H115" s="31"/>
      <c r="I115" s="80"/>
      <c r="L115" s="80"/>
    </row>
    <row r="116" spans="2:12" s="11" customFormat="1" x14ac:dyDescent="0.25">
      <c r="B116" s="65"/>
      <c r="C116" s="65"/>
      <c r="H116" s="31"/>
      <c r="I116" s="80"/>
      <c r="L116" s="80"/>
    </row>
    <row r="117" spans="2:12" s="11" customFormat="1" x14ac:dyDescent="0.25">
      <c r="B117" s="65"/>
      <c r="C117" s="65"/>
      <c r="H117" s="31"/>
      <c r="I117" s="80"/>
      <c r="L117" s="80"/>
    </row>
    <row r="118" spans="2:12" s="11" customFormat="1" x14ac:dyDescent="0.25">
      <c r="B118" s="65"/>
      <c r="C118" s="65"/>
      <c r="H118" s="31"/>
      <c r="I118" s="80"/>
      <c r="L118" s="80"/>
    </row>
    <row r="119" spans="2:12" s="11" customFormat="1" x14ac:dyDescent="0.25">
      <c r="B119" s="65"/>
      <c r="C119" s="65"/>
      <c r="H119" s="31"/>
      <c r="I119" s="80"/>
      <c r="L119" s="80"/>
    </row>
    <row r="120" spans="2:12" s="11" customFormat="1" x14ac:dyDescent="0.25">
      <c r="B120" s="65"/>
      <c r="C120" s="65"/>
      <c r="H120" s="31"/>
      <c r="I120" s="80"/>
      <c r="L120" s="80"/>
    </row>
    <row r="121" spans="2:12" s="11" customFormat="1" x14ac:dyDescent="0.25">
      <c r="B121" s="65"/>
      <c r="C121" s="65"/>
      <c r="H121" s="31"/>
      <c r="I121" s="80"/>
      <c r="L121" s="80"/>
    </row>
    <row r="122" spans="2:12" s="11" customFormat="1" x14ac:dyDescent="0.25">
      <c r="B122" s="65"/>
      <c r="C122" s="65"/>
      <c r="H122" s="31"/>
      <c r="I122" s="80"/>
      <c r="L122" s="80"/>
    </row>
    <row r="123" spans="2:12" s="11" customFormat="1" x14ac:dyDescent="0.25">
      <c r="B123" s="65"/>
      <c r="C123" s="65"/>
      <c r="H123" s="31"/>
      <c r="I123" s="80"/>
      <c r="L123" s="80"/>
    </row>
    <row r="124" spans="2:12" s="11" customFormat="1" x14ac:dyDescent="0.25">
      <c r="B124" s="65"/>
      <c r="C124" s="65"/>
      <c r="H124" s="31"/>
      <c r="I124" s="80"/>
      <c r="L124" s="80"/>
    </row>
    <row r="125" spans="2:12" s="11" customFormat="1" x14ac:dyDescent="0.25">
      <c r="B125" s="65"/>
      <c r="C125" s="65"/>
      <c r="H125" s="31"/>
      <c r="I125" s="80"/>
      <c r="L125" s="80"/>
    </row>
    <row r="126" spans="2:12" s="11" customFormat="1" x14ac:dyDescent="0.25">
      <c r="B126" s="65"/>
      <c r="C126" s="65"/>
      <c r="H126" s="31"/>
      <c r="I126" s="80"/>
      <c r="L126" s="80"/>
    </row>
    <row r="127" spans="2:12" s="11" customFormat="1" x14ac:dyDescent="0.25">
      <c r="B127" s="65"/>
      <c r="C127" s="65"/>
      <c r="H127" s="31"/>
      <c r="I127" s="80"/>
      <c r="L127" s="80"/>
    </row>
    <row r="128" spans="2:12" s="11" customFormat="1" x14ac:dyDescent="0.25">
      <c r="B128" s="65"/>
      <c r="C128" s="65"/>
      <c r="H128" s="31"/>
      <c r="I128" s="80"/>
      <c r="L128" s="80"/>
    </row>
    <row r="129" spans="2:12" s="11" customFormat="1" x14ac:dyDescent="0.25">
      <c r="B129" s="65"/>
      <c r="C129" s="65"/>
      <c r="H129" s="31"/>
      <c r="I129" s="80"/>
      <c r="L129" s="80"/>
    </row>
    <row r="130" spans="2:12" s="11" customFormat="1" x14ac:dyDescent="0.25">
      <c r="B130" s="65"/>
      <c r="C130" s="65"/>
      <c r="H130" s="31"/>
      <c r="I130" s="80"/>
      <c r="L130" s="80"/>
    </row>
    <row r="131" spans="2:12" s="11" customFormat="1" x14ac:dyDescent="0.25">
      <c r="B131" s="65"/>
      <c r="C131" s="65"/>
      <c r="H131" s="31"/>
      <c r="I131" s="80"/>
      <c r="L131" s="80"/>
    </row>
    <row r="132" spans="2:12" s="11" customFormat="1" x14ac:dyDescent="0.25">
      <c r="B132" s="65"/>
      <c r="C132" s="65"/>
      <c r="H132" s="31"/>
      <c r="I132" s="80"/>
      <c r="L132" s="80"/>
    </row>
    <row r="133" spans="2:12" s="11" customFormat="1" x14ac:dyDescent="0.25">
      <c r="B133" s="65"/>
      <c r="C133" s="65"/>
      <c r="H133" s="31"/>
      <c r="I133" s="80"/>
      <c r="L133" s="80"/>
    </row>
    <row r="134" spans="2:12" s="11" customFormat="1" x14ac:dyDescent="0.25">
      <c r="B134" s="65"/>
      <c r="C134" s="65"/>
      <c r="H134" s="31"/>
      <c r="I134" s="80"/>
      <c r="L134" s="80"/>
    </row>
    <row r="135" spans="2:12" s="11" customFormat="1" x14ac:dyDescent="0.25">
      <c r="B135" s="65"/>
      <c r="C135" s="65"/>
      <c r="H135" s="31"/>
      <c r="I135" s="80"/>
      <c r="L135" s="80"/>
    </row>
    <row r="136" spans="2:12" s="11" customFormat="1" x14ac:dyDescent="0.25">
      <c r="B136" s="65"/>
      <c r="C136" s="65"/>
      <c r="H136" s="31"/>
      <c r="I136" s="80"/>
      <c r="L136" s="80"/>
    </row>
    <row r="137" spans="2:12" s="11" customFormat="1" x14ac:dyDescent="0.25">
      <c r="B137" s="65"/>
      <c r="C137" s="65"/>
      <c r="H137" s="31"/>
      <c r="I137" s="80"/>
      <c r="L137" s="80"/>
    </row>
    <row r="138" spans="2:12" s="11" customFormat="1" x14ac:dyDescent="0.25">
      <c r="B138" s="65"/>
      <c r="C138" s="65"/>
      <c r="H138" s="31"/>
      <c r="I138" s="80"/>
      <c r="L138" s="80"/>
    </row>
    <row r="139" spans="2:12" s="11" customFormat="1" x14ac:dyDescent="0.25">
      <c r="B139" s="65"/>
      <c r="C139" s="65"/>
      <c r="H139" s="31"/>
      <c r="I139" s="80"/>
      <c r="L139" s="80"/>
    </row>
    <row r="140" spans="2:12" s="11" customFormat="1" x14ac:dyDescent="0.25">
      <c r="B140" s="65"/>
      <c r="C140" s="65"/>
      <c r="H140" s="31"/>
      <c r="I140" s="80"/>
      <c r="L140" s="80"/>
    </row>
    <row r="141" spans="2:12" s="11" customFormat="1" x14ac:dyDescent="0.25">
      <c r="B141" s="65"/>
      <c r="C141" s="65"/>
      <c r="H141" s="31"/>
      <c r="I141" s="80"/>
      <c r="L141" s="80"/>
    </row>
    <row r="142" spans="2:12" s="11" customFormat="1" x14ac:dyDescent="0.25">
      <c r="B142" s="65"/>
      <c r="C142" s="65"/>
      <c r="H142" s="31"/>
      <c r="I142" s="80"/>
      <c r="L142" s="80"/>
    </row>
    <row r="143" spans="2:12" s="11" customFormat="1" x14ac:dyDescent="0.25">
      <c r="B143" s="65"/>
      <c r="C143" s="65"/>
      <c r="H143" s="31"/>
      <c r="I143" s="80"/>
      <c r="L143" s="80"/>
    </row>
    <row r="144" spans="2:12" s="11" customFormat="1" x14ac:dyDescent="0.25">
      <c r="B144" s="65"/>
      <c r="C144" s="65"/>
      <c r="H144" s="31"/>
      <c r="I144" s="80"/>
      <c r="L144" s="80"/>
    </row>
    <row r="145" spans="2:12" s="11" customFormat="1" x14ac:dyDescent="0.25">
      <c r="B145" s="65"/>
      <c r="C145" s="65"/>
      <c r="H145" s="31"/>
      <c r="I145" s="80"/>
      <c r="L145" s="80"/>
    </row>
    <row r="146" spans="2:12" s="11" customFormat="1" x14ac:dyDescent="0.25">
      <c r="B146" s="65"/>
      <c r="C146" s="65"/>
      <c r="H146" s="31"/>
      <c r="I146" s="80"/>
      <c r="L146" s="80"/>
    </row>
    <row r="147" spans="2:12" s="11" customFormat="1" x14ac:dyDescent="0.25">
      <c r="B147" s="65"/>
      <c r="C147" s="65"/>
      <c r="H147" s="31"/>
      <c r="I147" s="80"/>
      <c r="L147" s="80"/>
    </row>
    <row r="148" spans="2:12" s="11" customFormat="1" x14ac:dyDescent="0.25">
      <c r="B148" s="65"/>
      <c r="C148" s="65"/>
      <c r="H148" s="31"/>
      <c r="I148" s="80"/>
      <c r="L148" s="80"/>
    </row>
    <row r="149" spans="2:12" s="11" customFormat="1" x14ac:dyDescent="0.25">
      <c r="B149" s="65"/>
      <c r="C149" s="65"/>
      <c r="H149" s="31"/>
      <c r="I149" s="80"/>
      <c r="L149" s="80"/>
    </row>
    <row r="150" spans="2:12" s="11" customFormat="1" x14ac:dyDescent="0.25">
      <c r="B150" s="65"/>
      <c r="C150" s="65"/>
      <c r="H150" s="31"/>
      <c r="I150" s="80"/>
      <c r="L150" s="80"/>
    </row>
    <row r="151" spans="2:12" s="11" customFormat="1" x14ac:dyDescent="0.25">
      <c r="B151" s="65"/>
      <c r="C151" s="65"/>
      <c r="H151" s="31"/>
      <c r="I151" s="80"/>
      <c r="L151" s="80"/>
    </row>
    <row r="152" spans="2:12" s="11" customFormat="1" x14ac:dyDescent="0.25">
      <c r="B152" s="65"/>
      <c r="C152" s="65"/>
      <c r="H152" s="31"/>
      <c r="I152" s="80"/>
      <c r="L152" s="80"/>
    </row>
    <row r="153" spans="2:12" s="11" customFormat="1" x14ac:dyDescent="0.25">
      <c r="B153" s="65"/>
      <c r="C153" s="65"/>
      <c r="H153" s="31"/>
      <c r="I153" s="80"/>
      <c r="L153" s="80"/>
    </row>
    <row r="154" spans="2:12" s="11" customFormat="1" x14ac:dyDescent="0.25">
      <c r="B154" s="65"/>
      <c r="C154" s="65"/>
      <c r="H154" s="31"/>
      <c r="I154" s="80"/>
      <c r="L154" s="80"/>
    </row>
    <row r="155" spans="2:12" s="11" customFormat="1" x14ac:dyDescent="0.25">
      <c r="B155" s="65"/>
      <c r="C155" s="65"/>
      <c r="H155" s="31"/>
      <c r="I155" s="80"/>
      <c r="L155" s="80"/>
    </row>
    <row r="156" spans="2:12" s="11" customFormat="1" x14ac:dyDescent="0.25">
      <c r="B156" s="65"/>
      <c r="C156" s="65"/>
      <c r="H156" s="31"/>
      <c r="I156" s="80"/>
      <c r="L156" s="80"/>
    </row>
    <row r="157" spans="2:12" s="11" customFormat="1" x14ac:dyDescent="0.25">
      <c r="B157" s="65"/>
      <c r="C157" s="65"/>
      <c r="H157" s="31"/>
      <c r="I157" s="80"/>
      <c r="L157" s="80"/>
    </row>
    <row r="158" spans="2:12" s="11" customFormat="1" x14ac:dyDescent="0.25">
      <c r="B158" s="65"/>
      <c r="C158" s="65"/>
      <c r="H158" s="31"/>
      <c r="I158" s="80"/>
      <c r="L158" s="80"/>
    </row>
    <row r="159" spans="2:12" s="11" customFormat="1" x14ac:dyDescent="0.25">
      <c r="B159" s="65"/>
      <c r="C159" s="65"/>
      <c r="H159" s="31"/>
      <c r="I159" s="80"/>
      <c r="L159" s="80"/>
    </row>
    <row r="160" spans="2:12" s="11" customFormat="1" x14ac:dyDescent="0.25">
      <c r="B160" s="65"/>
      <c r="C160" s="65"/>
      <c r="H160" s="31"/>
      <c r="I160" s="80"/>
      <c r="L160" s="80"/>
    </row>
    <row r="161" spans="2:12" s="11" customFormat="1" x14ac:dyDescent="0.25">
      <c r="B161" s="65"/>
      <c r="C161" s="65"/>
      <c r="H161" s="31"/>
      <c r="I161" s="80"/>
      <c r="L161" s="80"/>
    </row>
    <row r="162" spans="2:12" s="11" customFormat="1" x14ac:dyDescent="0.25">
      <c r="B162" s="65"/>
      <c r="C162" s="65"/>
      <c r="H162" s="31"/>
      <c r="I162" s="80"/>
      <c r="L162" s="80"/>
    </row>
    <row r="163" spans="2:12" s="11" customFormat="1" x14ac:dyDescent="0.25">
      <c r="B163" s="65"/>
      <c r="C163" s="65"/>
      <c r="H163" s="31"/>
      <c r="I163" s="80"/>
      <c r="L163" s="80"/>
    </row>
    <row r="164" spans="2:12" s="11" customFormat="1" x14ac:dyDescent="0.25">
      <c r="B164" s="65"/>
      <c r="C164" s="65"/>
      <c r="H164" s="31"/>
      <c r="I164" s="80"/>
      <c r="L164" s="80"/>
    </row>
    <row r="165" spans="2:12" s="11" customFormat="1" x14ac:dyDescent="0.25">
      <c r="B165" s="65"/>
      <c r="C165" s="65"/>
      <c r="H165" s="31"/>
      <c r="I165" s="80"/>
      <c r="L165" s="80"/>
    </row>
    <row r="166" spans="2:12" s="11" customFormat="1" x14ac:dyDescent="0.25">
      <c r="B166" s="65"/>
      <c r="C166" s="65"/>
      <c r="H166" s="31"/>
      <c r="I166" s="80"/>
      <c r="L166" s="80"/>
    </row>
    <row r="167" spans="2:12" s="11" customFormat="1" x14ac:dyDescent="0.25">
      <c r="B167" s="65"/>
      <c r="C167" s="65"/>
      <c r="H167" s="31"/>
      <c r="I167" s="80"/>
      <c r="L167" s="80"/>
    </row>
    <row r="168" spans="2:12" s="11" customFormat="1" x14ac:dyDescent="0.25">
      <c r="B168" s="65"/>
      <c r="C168" s="65"/>
      <c r="H168" s="31"/>
      <c r="I168" s="80"/>
      <c r="L168" s="80"/>
    </row>
    <row r="169" spans="2:12" s="11" customFormat="1" x14ac:dyDescent="0.25">
      <c r="B169" s="65"/>
      <c r="C169" s="65"/>
      <c r="H169" s="31"/>
      <c r="I169" s="80"/>
      <c r="L169" s="80"/>
    </row>
    <row r="170" spans="2:12" s="11" customFormat="1" x14ac:dyDescent="0.25">
      <c r="B170" s="65"/>
      <c r="C170" s="65"/>
      <c r="H170" s="31"/>
      <c r="I170" s="80"/>
      <c r="L170" s="80"/>
    </row>
    <row r="171" spans="2:12" s="11" customFormat="1" x14ac:dyDescent="0.25">
      <c r="B171" s="65"/>
      <c r="C171" s="65"/>
      <c r="H171" s="31"/>
      <c r="I171" s="80"/>
      <c r="L171" s="80"/>
    </row>
    <row r="172" spans="2:12" s="11" customFormat="1" x14ac:dyDescent="0.25">
      <c r="B172" s="65"/>
      <c r="C172" s="65"/>
      <c r="H172" s="31"/>
      <c r="I172" s="80"/>
      <c r="L172" s="80"/>
    </row>
    <row r="173" spans="2:12" s="11" customFormat="1" x14ac:dyDescent="0.25">
      <c r="B173" s="65"/>
      <c r="C173" s="65"/>
      <c r="H173" s="31"/>
      <c r="I173" s="80"/>
      <c r="L173" s="80"/>
    </row>
    <row r="174" spans="2:12" s="11" customFormat="1" x14ac:dyDescent="0.25">
      <c r="B174" s="65"/>
      <c r="C174" s="65"/>
      <c r="H174" s="31"/>
      <c r="I174" s="80"/>
      <c r="L174" s="80"/>
    </row>
    <row r="175" spans="2:12" s="11" customFormat="1" x14ac:dyDescent="0.25">
      <c r="B175" s="65"/>
      <c r="C175" s="65"/>
      <c r="H175" s="31"/>
      <c r="I175" s="80"/>
      <c r="L175" s="80"/>
    </row>
    <row r="176" spans="2:12" s="11" customFormat="1" x14ac:dyDescent="0.25">
      <c r="B176" s="65"/>
      <c r="C176" s="65"/>
      <c r="H176" s="31"/>
      <c r="I176" s="80"/>
      <c r="L176" s="80"/>
    </row>
    <row r="177" spans="2:12" s="11" customFormat="1" x14ac:dyDescent="0.25">
      <c r="B177" s="65"/>
      <c r="C177" s="65"/>
      <c r="H177" s="31"/>
      <c r="I177" s="80"/>
      <c r="L177" s="80"/>
    </row>
    <row r="178" spans="2:12" s="11" customFormat="1" x14ac:dyDescent="0.25">
      <c r="B178" s="65"/>
      <c r="C178" s="65"/>
      <c r="H178" s="31"/>
      <c r="I178" s="80"/>
      <c r="L178" s="80"/>
    </row>
    <row r="179" spans="2:12" s="11" customFormat="1" x14ac:dyDescent="0.25">
      <c r="B179" s="65"/>
      <c r="C179" s="65"/>
      <c r="H179" s="31"/>
      <c r="I179" s="80"/>
      <c r="L179" s="80"/>
    </row>
    <row r="180" spans="2:12" s="11" customFormat="1" x14ac:dyDescent="0.25">
      <c r="B180" s="65"/>
      <c r="C180" s="65"/>
      <c r="H180" s="31"/>
      <c r="I180" s="80"/>
      <c r="L180" s="80"/>
    </row>
    <row r="181" spans="2:12" s="11" customFormat="1" x14ac:dyDescent="0.25">
      <c r="B181" s="65"/>
      <c r="C181" s="65"/>
      <c r="H181" s="31"/>
      <c r="I181" s="80"/>
      <c r="L181" s="80"/>
    </row>
    <row r="182" spans="2:12" s="11" customFormat="1" x14ac:dyDescent="0.25">
      <c r="B182" s="65"/>
      <c r="C182" s="65"/>
      <c r="H182" s="31"/>
      <c r="I182" s="80"/>
      <c r="L182" s="80"/>
    </row>
    <row r="183" spans="2:12" s="11" customFormat="1" x14ac:dyDescent="0.25">
      <c r="B183" s="65"/>
      <c r="C183" s="65"/>
      <c r="H183" s="31"/>
      <c r="I183" s="80"/>
      <c r="L183" s="80"/>
    </row>
    <row r="184" spans="2:12" s="11" customFormat="1" x14ac:dyDescent="0.25">
      <c r="B184" s="65"/>
      <c r="C184" s="65"/>
      <c r="H184" s="31"/>
      <c r="I184" s="80"/>
      <c r="L184" s="80"/>
    </row>
    <row r="185" spans="2:12" s="11" customFormat="1" x14ac:dyDescent="0.25">
      <c r="B185" s="65"/>
      <c r="C185" s="65"/>
      <c r="H185" s="31"/>
      <c r="I185" s="80"/>
      <c r="L185" s="80"/>
    </row>
    <row r="186" spans="2:12" s="11" customFormat="1" x14ac:dyDescent="0.25">
      <c r="B186" s="65"/>
      <c r="C186" s="65"/>
      <c r="H186" s="31"/>
      <c r="I186" s="80"/>
      <c r="L186" s="80"/>
    </row>
    <row r="187" spans="2:12" s="11" customFormat="1" x14ac:dyDescent="0.25">
      <c r="B187" s="65"/>
      <c r="C187" s="65"/>
      <c r="H187" s="31"/>
      <c r="I187" s="80"/>
      <c r="L187" s="80"/>
    </row>
    <row r="188" spans="2:12" s="11" customFormat="1" x14ac:dyDescent="0.25">
      <c r="B188" s="65"/>
      <c r="C188" s="65"/>
      <c r="H188" s="31"/>
      <c r="I188" s="80"/>
      <c r="L188" s="80"/>
    </row>
    <row r="189" spans="2:12" s="11" customFormat="1" x14ac:dyDescent="0.25">
      <c r="B189" s="65"/>
      <c r="C189" s="65"/>
      <c r="H189" s="31"/>
      <c r="I189" s="80"/>
      <c r="L189" s="80"/>
    </row>
    <row r="190" spans="2:12" s="11" customFormat="1" x14ac:dyDescent="0.25">
      <c r="B190" s="65"/>
      <c r="C190" s="65"/>
      <c r="H190" s="31"/>
      <c r="I190" s="80"/>
      <c r="L190" s="80"/>
    </row>
    <row r="191" spans="2:12" s="11" customFormat="1" x14ac:dyDescent="0.25">
      <c r="B191" s="65"/>
      <c r="C191" s="65"/>
      <c r="H191" s="31"/>
      <c r="I191" s="80"/>
      <c r="L191" s="80"/>
    </row>
    <row r="192" spans="2:12" s="11" customFormat="1" x14ac:dyDescent="0.25">
      <c r="B192" s="65"/>
      <c r="C192" s="65"/>
      <c r="H192" s="31"/>
      <c r="I192" s="80"/>
      <c r="L192" s="80"/>
    </row>
    <row r="193" spans="2:12" s="11" customFormat="1" x14ac:dyDescent="0.25">
      <c r="B193" s="65"/>
      <c r="C193" s="65"/>
      <c r="H193" s="31"/>
      <c r="I193" s="80"/>
      <c r="L193" s="80"/>
    </row>
    <row r="194" spans="2:12" s="11" customFormat="1" x14ac:dyDescent="0.25">
      <c r="B194" s="65"/>
      <c r="C194" s="65"/>
      <c r="H194" s="31"/>
      <c r="I194" s="80"/>
      <c r="L194" s="80"/>
    </row>
    <row r="195" spans="2:12" s="11" customFormat="1" x14ac:dyDescent="0.25">
      <c r="B195" s="65"/>
      <c r="C195" s="65"/>
      <c r="H195" s="31"/>
      <c r="I195" s="80"/>
      <c r="L195" s="80"/>
    </row>
    <row r="196" spans="2:12" s="11" customFormat="1" x14ac:dyDescent="0.25">
      <c r="B196" s="65"/>
      <c r="C196" s="65"/>
      <c r="H196" s="31"/>
      <c r="I196" s="80"/>
      <c r="L196" s="80"/>
    </row>
    <row r="197" spans="2:12" s="11" customFormat="1" x14ac:dyDescent="0.25">
      <c r="B197" s="65"/>
      <c r="C197" s="65"/>
      <c r="H197" s="31"/>
      <c r="I197" s="80"/>
      <c r="L197" s="80"/>
    </row>
    <row r="198" spans="2:12" s="11" customFormat="1" x14ac:dyDescent="0.25">
      <c r="B198" s="65"/>
      <c r="C198" s="65"/>
      <c r="H198" s="31"/>
      <c r="I198" s="80"/>
      <c r="L198" s="80"/>
    </row>
    <row r="199" spans="2:12" s="11" customFormat="1" x14ac:dyDescent="0.25">
      <c r="B199" s="65"/>
      <c r="C199" s="65"/>
      <c r="H199" s="31"/>
      <c r="I199" s="80"/>
      <c r="L199" s="80"/>
    </row>
    <row r="200" spans="2:12" s="11" customFormat="1" x14ac:dyDescent="0.25">
      <c r="B200" s="65"/>
      <c r="C200" s="65"/>
      <c r="H200" s="31"/>
      <c r="I200" s="80"/>
      <c r="L200" s="80"/>
    </row>
    <row r="201" spans="2:12" s="11" customFormat="1" x14ac:dyDescent="0.25">
      <c r="B201" s="65"/>
      <c r="C201" s="65"/>
      <c r="H201" s="31"/>
      <c r="I201" s="80"/>
      <c r="L201" s="80"/>
    </row>
    <row r="202" spans="2:12" s="11" customFormat="1" x14ac:dyDescent="0.25">
      <c r="B202" s="65"/>
      <c r="C202" s="65"/>
      <c r="H202" s="31"/>
      <c r="I202" s="80"/>
      <c r="L202" s="80"/>
    </row>
    <row r="203" spans="2:12" s="11" customFormat="1" x14ac:dyDescent="0.25">
      <c r="B203" s="65"/>
      <c r="C203" s="65"/>
      <c r="H203" s="31"/>
      <c r="I203" s="80"/>
      <c r="L203" s="80"/>
    </row>
    <row r="204" spans="2:12" s="11" customFormat="1" x14ac:dyDescent="0.25">
      <c r="B204" s="65"/>
      <c r="C204" s="65"/>
      <c r="H204" s="31"/>
      <c r="I204" s="80"/>
      <c r="L204" s="80"/>
    </row>
    <row r="205" spans="2:12" s="11" customFormat="1" x14ac:dyDescent="0.25">
      <c r="B205" s="65"/>
      <c r="C205" s="65"/>
      <c r="H205" s="31"/>
      <c r="I205" s="80"/>
      <c r="L205" s="80"/>
    </row>
    <row r="206" spans="2:12" s="11" customFormat="1" x14ac:dyDescent="0.25">
      <c r="B206" s="65"/>
      <c r="C206" s="65"/>
      <c r="H206" s="31"/>
      <c r="I206" s="80"/>
      <c r="L206" s="80"/>
    </row>
    <row r="207" spans="2:12" s="11" customFormat="1" x14ac:dyDescent="0.25">
      <c r="B207" s="65"/>
      <c r="C207" s="65"/>
      <c r="H207" s="31"/>
      <c r="I207" s="80"/>
      <c r="L207" s="80"/>
    </row>
    <row r="208" spans="2:12" s="11" customFormat="1" x14ac:dyDescent="0.25">
      <c r="B208" s="65"/>
      <c r="C208" s="65"/>
      <c r="H208" s="31"/>
      <c r="I208" s="80"/>
      <c r="L208" s="80"/>
    </row>
    <row r="209" spans="2:12" s="11" customFormat="1" x14ac:dyDescent="0.25">
      <c r="B209" s="65"/>
      <c r="C209" s="65"/>
      <c r="H209" s="31"/>
      <c r="I209" s="80"/>
      <c r="L209" s="80"/>
    </row>
    <row r="210" spans="2:12" s="11" customFormat="1" x14ac:dyDescent="0.25">
      <c r="B210" s="65"/>
      <c r="C210" s="65"/>
      <c r="H210" s="31"/>
      <c r="I210" s="80"/>
      <c r="L210" s="80"/>
    </row>
    <row r="211" spans="2:12" s="11" customFormat="1" x14ac:dyDescent="0.25">
      <c r="B211" s="65"/>
      <c r="C211" s="65"/>
      <c r="H211" s="31"/>
      <c r="I211" s="80"/>
      <c r="L211" s="80"/>
    </row>
    <row r="212" spans="2:12" s="11" customFormat="1" x14ac:dyDescent="0.25">
      <c r="B212" s="65"/>
      <c r="C212" s="65"/>
      <c r="H212" s="31"/>
      <c r="I212" s="80"/>
      <c r="L212" s="80"/>
    </row>
    <row r="213" spans="2:12" s="11" customFormat="1" x14ac:dyDescent="0.25">
      <c r="B213" s="65"/>
      <c r="C213" s="65"/>
      <c r="H213" s="31"/>
      <c r="I213" s="80"/>
      <c r="L213" s="80"/>
    </row>
    <row r="214" spans="2:12" s="11" customFormat="1" x14ac:dyDescent="0.25">
      <c r="B214" s="65"/>
      <c r="C214" s="65"/>
      <c r="H214" s="31"/>
      <c r="I214" s="80"/>
      <c r="L214" s="80"/>
    </row>
    <row r="215" spans="2:12" s="11" customFormat="1" x14ac:dyDescent="0.25">
      <c r="B215" s="65"/>
      <c r="C215" s="65"/>
      <c r="H215" s="31"/>
      <c r="I215" s="80"/>
      <c r="L215" s="80"/>
    </row>
    <row r="216" spans="2:12" s="11" customFormat="1" x14ac:dyDescent="0.25">
      <c r="B216" s="65"/>
      <c r="C216" s="65"/>
      <c r="H216" s="31"/>
      <c r="I216" s="80"/>
      <c r="L216" s="80"/>
    </row>
    <row r="217" spans="2:12" s="11" customFormat="1" x14ac:dyDescent="0.25">
      <c r="B217" s="65"/>
      <c r="C217" s="65"/>
      <c r="H217" s="31"/>
      <c r="I217" s="80"/>
      <c r="L217" s="80"/>
    </row>
    <row r="218" spans="2:12" s="11" customFormat="1" x14ac:dyDescent="0.25">
      <c r="B218" s="65"/>
      <c r="C218" s="65"/>
      <c r="H218" s="31"/>
      <c r="I218" s="80"/>
      <c r="L218" s="80"/>
    </row>
    <row r="219" spans="2:12" s="11" customFormat="1" x14ac:dyDescent="0.25">
      <c r="B219" s="65"/>
      <c r="C219" s="65"/>
      <c r="H219" s="31"/>
      <c r="I219" s="80"/>
      <c r="L219" s="80"/>
    </row>
    <row r="220" spans="2:12" s="11" customFormat="1" x14ac:dyDescent="0.25">
      <c r="B220" s="65"/>
      <c r="C220" s="65"/>
      <c r="H220" s="31"/>
      <c r="I220" s="80"/>
      <c r="L220" s="80"/>
    </row>
    <row r="221" spans="2:12" s="11" customFormat="1" x14ac:dyDescent="0.25">
      <c r="B221" s="65"/>
      <c r="C221" s="65"/>
      <c r="H221" s="31"/>
      <c r="I221" s="80"/>
      <c r="L221" s="80"/>
    </row>
    <row r="222" spans="2:12" s="11" customFormat="1" x14ac:dyDescent="0.25">
      <c r="B222" s="65"/>
      <c r="C222" s="65"/>
      <c r="H222" s="31"/>
      <c r="I222" s="80"/>
      <c r="L222" s="80"/>
    </row>
    <row r="223" spans="2:12" s="11" customFormat="1" x14ac:dyDescent="0.25">
      <c r="B223" s="65"/>
      <c r="C223" s="65"/>
      <c r="H223" s="31"/>
      <c r="I223" s="80"/>
      <c r="L223" s="80"/>
    </row>
    <row r="224" spans="2:12" s="11" customFormat="1" x14ac:dyDescent="0.25">
      <c r="B224" s="65"/>
      <c r="C224" s="65"/>
      <c r="H224" s="31"/>
      <c r="I224" s="80"/>
      <c r="L224" s="80"/>
    </row>
    <row r="225" spans="9:12" x14ac:dyDescent="0.25">
      <c r="I225" s="79"/>
      <c r="L225" s="79"/>
    </row>
    <row r="226" spans="9:12" x14ac:dyDescent="0.25">
      <c r="I226" s="79"/>
      <c r="L226" s="79"/>
    </row>
    <row r="227" spans="9:12" x14ac:dyDescent="0.25">
      <c r="I227" s="79"/>
      <c r="L227" s="79"/>
    </row>
    <row r="228" spans="9:12" x14ac:dyDescent="0.25">
      <c r="I228" s="79"/>
      <c r="L228" s="79"/>
    </row>
    <row r="229" spans="9:12" x14ac:dyDescent="0.25">
      <c r="I229" s="79"/>
      <c r="L229" s="79"/>
    </row>
    <row r="230" spans="9:12" x14ac:dyDescent="0.25">
      <c r="I230" s="79"/>
      <c r="L230" s="79"/>
    </row>
    <row r="231" spans="9:12" x14ac:dyDescent="0.25">
      <c r="I231" s="79"/>
      <c r="L231" s="79"/>
    </row>
    <row r="232" spans="9:12" x14ac:dyDescent="0.25">
      <c r="I232" s="79"/>
      <c r="L232" s="79"/>
    </row>
    <row r="233" spans="9:12" x14ac:dyDescent="0.25">
      <c r="I233" s="79"/>
      <c r="L233" s="79"/>
    </row>
    <row r="234" spans="9:12" x14ac:dyDescent="0.25">
      <c r="I234" s="79"/>
      <c r="L234" s="79"/>
    </row>
    <row r="235" spans="9:12" x14ac:dyDescent="0.25">
      <c r="I235" s="79"/>
      <c r="L235" s="79"/>
    </row>
    <row r="236" spans="9:12" x14ac:dyDescent="0.25">
      <c r="I236" s="79"/>
      <c r="L236" s="79"/>
    </row>
    <row r="237" spans="9:12" x14ac:dyDescent="0.25">
      <c r="I237" s="79"/>
      <c r="L237" s="79"/>
    </row>
    <row r="238" spans="9:12" x14ac:dyDescent="0.25">
      <c r="I238" s="79"/>
      <c r="L238" s="79"/>
    </row>
    <row r="239" spans="9:12" x14ac:dyDescent="0.25">
      <c r="I239" s="79"/>
      <c r="L239" s="79"/>
    </row>
    <row r="240" spans="9:12" x14ac:dyDescent="0.25">
      <c r="I240" s="79"/>
      <c r="L240" s="79"/>
    </row>
    <row r="241" spans="9:12" x14ac:dyDescent="0.25">
      <c r="I241" s="79"/>
      <c r="L241" s="79"/>
    </row>
    <row r="242" spans="9:12" x14ac:dyDescent="0.25">
      <c r="I242" s="79"/>
      <c r="L242" s="79"/>
    </row>
    <row r="243" spans="9:12" x14ac:dyDescent="0.25">
      <c r="I243" s="79"/>
      <c r="L243" s="79"/>
    </row>
    <row r="244" spans="9:12" x14ac:dyDescent="0.25">
      <c r="I244" s="79"/>
      <c r="L244" s="79"/>
    </row>
    <row r="245" spans="9:12" x14ac:dyDescent="0.25">
      <c r="I245" s="79"/>
      <c r="L245" s="79"/>
    </row>
    <row r="246" spans="9:12" x14ac:dyDescent="0.25">
      <c r="I246" s="79"/>
      <c r="L246" s="79"/>
    </row>
    <row r="247" spans="9:12" x14ac:dyDescent="0.25">
      <c r="I247" s="79"/>
      <c r="L247" s="79"/>
    </row>
    <row r="248" spans="9:12" x14ac:dyDescent="0.25">
      <c r="I248" s="79"/>
      <c r="L248" s="79"/>
    </row>
    <row r="249" spans="9:12" x14ac:dyDescent="0.25">
      <c r="I249" s="79"/>
      <c r="L249" s="79"/>
    </row>
    <row r="250" spans="9:12" x14ac:dyDescent="0.25">
      <c r="I250" s="79"/>
      <c r="L250" s="79"/>
    </row>
    <row r="251" spans="9:12" x14ac:dyDescent="0.25">
      <c r="I251" s="79"/>
      <c r="L251" s="79"/>
    </row>
    <row r="252" spans="9:12" x14ac:dyDescent="0.25">
      <c r="I252" s="79"/>
      <c r="L252" s="79"/>
    </row>
    <row r="253" spans="9:12" x14ac:dyDescent="0.25">
      <c r="I253" s="79"/>
      <c r="L253" s="79"/>
    </row>
    <row r="254" spans="9:12" x14ac:dyDescent="0.25">
      <c r="I254" s="79"/>
      <c r="L254" s="79"/>
    </row>
    <row r="255" spans="9:12" x14ac:dyDescent="0.25">
      <c r="I255" s="79"/>
      <c r="L255" s="79"/>
    </row>
    <row r="256" spans="9:12" x14ac:dyDescent="0.25">
      <c r="I256" s="79"/>
      <c r="L256" s="79"/>
    </row>
    <row r="257" spans="9:12" x14ac:dyDescent="0.25">
      <c r="I257" s="79"/>
      <c r="L257" s="79"/>
    </row>
    <row r="258" spans="9:12" x14ac:dyDescent="0.25">
      <c r="I258" s="79"/>
      <c r="L258" s="79"/>
    </row>
    <row r="259" spans="9:12" x14ac:dyDescent="0.25">
      <c r="I259" s="79"/>
      <c r="L259" s="79"/>
    </row>
    <row r="260" spans="9:12" x14ac:dyDescent="0.25">
      <c r="I260" s="79"/>
      <c r="L260" s="79"/>
    </row>
    <row r="261" spans="9:12" x14ac:dyDescent="0.25">
      <c r="I261" s="79"/>
      <c r="L261" s="79"/>
    </row>
    <row r="262" spans="9:12" x14ac:dyDescent="0.25">
      <c r="I262" s="79"/>
      <c r="L262" s="79"/>
    </row>
    <row r="263" spans="9:12" x14ac:dyDescent="0.25">
      <c r="I263" s="79"/>
      <c r="L263" s="79"/>
    </row>
    <row r="264" spans="9:12" x14ac:dyDescent="0.25">
      <c r="I264" s="79"/>
      <c r="L264" s="79"/>
    </row>
    <row r="265" spans="9:12" x14ac:dyDescent="0.25">
      <c r="I265" s="79"/>
      <c r="L265" s="79"/>
    </row>
    <row r="266" spans="9:12" x14ac:dyDescent="0.25">
      <c r="I266" s="79"/>
      <c r="L266" s="79"/>
    </row>
    <row r="267" spans="9:12" x14ac:dyDescent="0.25">
      <c r="I267" s="79"/>
      <c r="L267" s="79"/>
    </row>
    <row r="268" spans="9:12" x14ac:dyDescent="0.25">
      <c r="I268" s="79"/>
      <c r="L268" s="79"/>
    </row>
    <row r="269" spans="9:12" x14ac:dyDescent="0.25">
      <c r="I269" s="79"/>
      <c r="L269" s="79"/>
    </row>
    <row r="270" spans="9:12" x14ac:dyDescent="0.25">
      <c r="I270" s="79"/>
      <c r="L270" s="79"/>
    </row>
    <row r="271" spans="9:12" x14ac:dyDescent="0.25">
      <c r="I271" s="79"/>
      <c r="L271" s="79"/>
    </row>
    <row r="272" spans="9:12" x14ac:dyDescent="0.25">
      <c r="I272" s="79"/>
      <c r="L272" s="79"/>
    </row>
    <row r="273" spans="9:12" x14ac:dyDescent="0.25">
      <c r="I273" s="79"/>
      <c r="L273" s="79"/>
    </row>
    <row r="274" spans="9:12" x14ac:dyDescent="0.25">
      <c r="I274" s="79"/>
      <c r="L274" s="79"/>
    </row>
    <row r="275" spans="9:12" x14ac:dyDescent="0.25">
      <c r="I275" s="79"/>
      <c r="L275" s="79"/>
    </row>
    <row r="276" spans="9:12" x14ac:dyDescent="0.25">
      <c r="I276" s="79"/>
      <c r="L276" s="79"/>
    </row>
    <row r="277" spans="9:12" x14ac:dyDescent="0.25">
      <c r="I277" s="79"/>
      <c r="L277" s="79"/>
    </row>
    <row r="278" spans="9:12" x14ac:dyDescent="0.25">
      <c r="I278" s="79"/>
      <c r="L278" s="79"/>
    </row>
    <row r="279" spans="9:12" x14ac:dyDescent="0.25">
      <c r="I279" s="79"/>
      <c r="L279" s="79"/>
    </row>
    <row r="280" spans="9:12" x14ac:dyDescent="0.25">
      <c r="I280" s="79"/>
      <c r="L280" s="79"/>
    </row>
    <row r="281" spans="9:12" x14ac:dyDescent="0.25">
      <c r="I281" s="79"/>
      <c r="L281" s="79"/>
    </row>
    <row r="282" spans="9:12" x14ac:dyDescent="0.25">
      <c r="I282" s="79"/>
      <c r="L282" s="79"/>
    </row>
    <row r="283" spans="9:12" x14ac:dyDescent="0.25">
      <c r="I283" s="79"/>
      <c r="L283" s="79"/>
    </row>
    <row r="284" spans="9:12" x14ac:dyDescent="0.25">
      <c r="I284" s="79"/>
      <c r="L284" s="79"/>
    </row>
    <row r="285" spans="9:12" x14ac:dyDescent="0.25">
      <c r="I285" s="79"/>
      <c r="L285" s="79"/>
    </row>
    <row r="286" spans="9:12" x14ac:dyDescent="0.25">
      <c r="I286" s="79"/>
      <c r="L286" s="79"/>
    </row>
    <row r="287" spans="9:12" x14ac:dyDescent="0.25">
      <c r="I287" s="79"/>
      <c r="L287" s="79"/>
    </row>
    <row r="288" spans="9:12" x14ac:dyDescent="0.25">
      <c r="I288" s="79"/>
      <c r="L288" s="79"/>
    </row>
    <row r="289" spans="9:12" x14ac:dyDescent="0.25">
      <c r="I289" s="79"/>
      <c r="L289" s="79"/>
    </row>
    <row r="290" spans="9:12" x14ac:dyDescent="0.25">
      <c r="I290" s="79"/>
      <c r="L290" s="79"/>
    </row>
    <row r="291" spans="9:12" x14ac:dyDescent="0.25">
      <c r="I291" s="79"/>
      <c r="L291" s="79"/>
    </row>
    <row r="292" spans="9:12" x14ac:dyDescent="0.25">
      <c r="I292" s="79"/>
      <c r="L292" s="79"/>
    </row>
    <row r="293" spans="9:12" x14ac:dyDescent="0.25">
      <c r="I293" s="79"/>
      <c r="L293" s="79"/>
    </row>
    <row r="294" spans="9:12" x14ac:dyDescent="0.25">
      <c r="I294" s="79"/>
      <c r="L294" s="79"/>
    </row>
    <row r="295" spans="9:12" x14ac:dyDescent="0.25">
      <c r="I295" s="79"/>
      <c r="L295" s="79"/>
    </row>
    <row r="296" spans="9:12" x14ac:dyDescent="0.25">
      <c r="I296" s="79"/>
      <c r="L296" s="79"/>
    </row>
    <row r="297" spans="9:12" x14ac:dyDescent="0.25">
      <c r="I297" s="79"/>
      <c r="L297" s="79"/>
    </row>
    <row r="298" spans="9:12" x14ac:dyDescent="0.25">
      <c r="I298" s="79"/>
      <c r="L298" s="79"/>
    </row>
    <row r="299" spans="9:12" x14ac:dyDescent="0.25">
      <c r="I299" s="79"/>
      <c r="L299" s="79"/>
    </row>
    <row r="300" spans="9:12" x14ac:dyDescent="0.25">
      <c r="I300" s="79"/>
      <c r="L300" s="79"/>
    </row>
    <row r="301" spans="9:12" x14ac:dyDescent="0.25">
      <c r="I301" s="79"/>
      <c r="L301" s="79"/>
    </row>
    <row r="302" spans="9:12" x14ac:dyDescent="0.25">
      <c r="I302" s="79"/>
      <c r="L302" s="79"/>
    </row>
    <row r="303" spans="9:12" x14ac:dyDescent="0.25">
      <c r="I303" s="79"/>
      <c r="L303" s="79"/>
    </row>
    <row r="304" spans="9:12" x14ac:dyDescent="0.25">
      <c r="I304" s="79"/>
      <c r="L304" s="79"/>
    </row>
    <row r="305" spans="9:12" x14ac:dyDescent="0.25">
      <c r="I305" s="79"/>
      <c r="L305" s="79"/>
    </row>
    <row r="306" spans="9:12" x14ac:dyDescent="0.25">
      <c r="I306" s="79"/>
      <c r="L306" s="79"/>
    </row>
    <row r="307" spans="9:12" x14ac:dyDescent="0.25">
      <c r="I307" s="79"/>
      <c r="L307" s="79"/>
    </row>
    <row r="308" spans="9:12" x14ac:dyDescent="0.25">
      <c r="I308" s="79"/>
      <c r="L308" s="79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304"/>
  <sheetViews>
    <sheetView showGridLines="0" tabSelected="1" topLeftCell="A7" zoomScale="130" zoomScaleNormal="130" workbookViewId="0">
      <selection activeCell="D8" sqref="D8"/>
    </sheetView>
  </sheetViews>
  <sheetFormatPr defaultColWidth="9.140625" defaultRowHeight="15" x14ac:dyDescent="0.25"/>
  <cols>
    <col min="1" max="1" width="5.7109375" style="4" customWidth="1"/>
    <col min="2" max="2" width="1.140625" style="77" customWidth="1"/>
    <col min="3" max="3" width="11.140625" style="16" bestFit="1" customWidth="1"/>
    <col min="4" max="4" width="44.85546875" style="4" bestFit="1" customWidth="1"/>
    <col min="5" max="5" width="1.28515625" style="76" customWidth="1"/>
    <col min="6" max="6" width="5.5703125" style="11" customWidth="1"/>
    <col min="7" max="7" width="1.28515625" style="11" customWidth="1"/>
    <col min="8" max="8" width="21.85546875" style="32" bestFit="1" customWidth="1"/>
    <col min="9" max="9" width="23.85546875" style="6" bestFit="1" customWidth="1"/>
    <col min="10" max="10" width="1.85546875" style="11" customWidth="1"/>
    <col min="11" max="11" width="21.85546875" style="4" bestFit="1" customWidth="1"/>
    <col min="12" max="12" width="15.85546875" style="6" bestFit="1" customWidth="1"/>
    <col min="13" max="13" width="9.140625" style="11" bestFit="1" customWidth="1"/>
    <col min="14" max="14" width="14.28515625" bestFit="1" customWidth="1"/>
    <col min="15" max="15" width="9.5703125" bestFit="1" customWidth="1"/>
    <col min="16" max="21" width="9"/>
    <col min="22" max="22" width="15.85546875" style="11" bestFit="1" customWidth="1"/>
    <col min="23" max="43" width="9.140625" style="11"/>
    <col min="44" max="16384" width="9.140625" style="4"/>
  </cols>
  <sheetData>
    <row r="1" spans="1:27" s="11" customFormat="1" ht="15.75" customHeight="1" x14ac:dyDescent="0.25">
      <c r="A1" s="151"/>
      <c r="B1" s="151"/>
      <c r="C1" s="77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</row>
    <row r="2" spans="1:27" ht="18.75" customHeight="1" x14ac:dyDescent="0.25">
      <c r="A2" s="222" t="s">
        <v>32</v>
      </c>
      <c r="C2" s="226" t="s">
        <v>31</v>
      </c>
      <c r="D2" s="226"/>
      <c r="E2" s="77"/>
      <c r="F2" s="222" t="s">
        <v>38</v>
      </c>
      <c r="G2" s="76"/>
      <c r="H2" s="227" t="s">
        <v>0</v>
      </c>
      <c r="I2" s="227"/>
      <c r="J2" s="116"/>
      <c r="K2" s="227" t="s">
        <v>28</v>
      </c>
      <c r="L2" s="227"/>
      <c r="M2" s="76"/>
      <c r="N2" s="138"/>
      <c r="O2" s="138"/>
      <c r="P2" s="138"/>
      <c r="Q2" s="138"/>
      <c r="R2" s="138"/>
      <c r="S2" s="138"/>
      <c r="T2" s="138"/>
      <c r="U2" s="138"/>
      <c r="V2" s="76"/>
      <c r="W2" s="76"/>
      <c r="X2" s="76"/>
      <c r="Y2" s="76"/>
      <c r="Z2" s="76"/>
      <c r="AA2" s="76"/>
    </row>
    <row r="3" spans="1:27" ht="18.75" customHeight="1" x14ac:dyDescent="0.3">
      <c r="A3" s="222"/>
      <c r="C3" s="78"/>
      <c r="D3" s="78"/>
      <c r="E3" s="77"/>
      <c r="F3" s="222"/>
      <c r="G3" s="76"/>
      <c r="H3" s="30" t="s">
        <v>35</v>
      </c>
      <c r="I3" s="50">
        <f>BACKBONE!E17</f>
        <v>1700</v>
      </c>
      <c r="J3" s="117"/>
      <c r="K3" s="30" t="s">
        <v>24</v>
      </c>
      <c r="L3" s="50">
        <f>'CAIXA HUB'!E13</f>
        <v>798</v>
      </c>
      <c r="M3" s="115"/>
      <c r="N3" s="138"/>
      <c r="O3" s="138"/>
      <c r="P3" s="138"/>
      <c r="Q3" s="138"/>
      <c r="R3" s="138"/>
      <c r="S3" s="138"/>
      <c r="T3" s="138"/>
      <c r="U3" s="138"/>
      <c r="V3" s="76"/>
      <c r="W3" s="76"/>
      <c r="X3" s="76"/>
      <c r="Y3" s="76"/>
      <c r="Z3" s="76"/>
      <c r="AA3" s="76"/>
    </row>
    <row r="4" spans="1:27" x14ac:dyDescent="0.25">
      <c r="A4" s="222"/>
      <c r="C4" s="188">
        <f>SUM(C6:C17)</f>
        <v>500</v>
      </c>
      <c r="D4" s="185" t="s">
        <v>133</v>
      </c>
      <c r="E4" s="77"/>
      <c r="F4" s="222"/>
      <c r="G4" s="76"/>
      <c r="H4" s="30" t="s">
        <v>3</v>
      </c>
      <c r="I4" s="50">
        <f>BACKBONE!E40</f>
        <v>1290.666666666667</v>
      </c>
      <c r="J4" s="76"/>
      <c r="K4" s="30" t="s">
        <v>3</v>
      </c>
      <c r="L4" s="50">
        <f>'CAIXA HUB'!E18</f>
        <v>1111.5800000000002</v>
      </c>
      <c r="M4" s="76"/>
      <c r="N4" s="138"/>
      <c r="O4" s="138"/>
      <c r="P4" s="138"/>
      <c r="Q4" s="138"/>
      <c r="R4" s="138"/>
      <c r="S4" s="138"/>
      <c r="T4" s="138"/>
      <c r="U4" s="138"/>
      <c r="V4" s="76"/>
      <c r="W4" s="76"/>
      <c r="X4" s="76"/>
      <c r="Y4" s="76"/>
      <c r="Z4" s="76"/>
      <c r="AA4" s="76"/>
    </row>
    <row r="5" spans="1:27" x14ac:dyDescent="0.25">
      <c r="A5" s="222"/>
      <c r="C5" s="220"/>
      <c r="D5" s="183" t="s">
        <v>120</v>
      </c>
      <c r="E5" s="77"/>
      <c r="F5" s="222"/>
      <c r="G5" s="76"/>
      <c r="H5" s="30" t="s">
        <v>40</v>
      </c>
      <c r="I5" s="50">
        <f>BACKBONE!E45</f>
        <v>900</v>
      </c>
      <c r="J5" s="76"/>
      <c r="K5" s="30" t="s">
        <v>40</v>
      </c>
      <c r="L5" s="56">
        <f>'CAIXA HUB'!E21</f>
        <v>0</v>
      </c>
      <c r="M5" s="76"/>
      <c r="N5" s="138"/>
      <c r="O5" s="138"/>
      <c r="P5" s="138"/>
      <c r="Q5" s="138"/>
      <c r="R5" s="138"/>
      <c r="S5" s="138"/>
      <c r="T5" s="138"/>
      <c r="U5" s="138"/>
      <c r="V5" s="76"/>
      <c r="W5" s="76"/>
      <c r="X5" s="76"/>
      <c r="Y5" s="76"/>
      <c r="Z5" s="76"/>
      <c r="AA5" s="76"/>
    </row>
    <row r="6" spans="1:27" x14ac:dyDescent="0.25">
      <c r="A6" s="222"/>
      <c r="C6" s="189">
        <f>IF(AND($C$5&lt;=2,$C$5&gt;=1),$C$4,0)</f>
        <v>0</v>
      </c>
      <c r="D6" s="186" t="s">
        <v>121</v>
      </c>
      <c r="E6" s="77"/>
      <c r="F6" s="222"/>
      <c r="G6" s="76"/>
      <c r="H6" s="30" t="s">
        <v>67</v>
      </c>
      <c r="I6" s="56">
        <f>BACKBONE!E25</f>
        <v>23400</v>
      </c>
      <c r="J6" s="76"/>
      <c r="K6" s="30" t="s">
        <v>61</v>
      </c>
      <c r="L6" s="43">
        <f>L7/C33</f>
        <v>190.95800000000003</v>
      </c>
      <c r="M6" s="76"/>
      <c r="N6" s="138"/>
      <c r="O6" s="138"/>
      <c r="P6" s="138"/>
      <c r="Q6" s="138"/>
      <c r="R6" s="138"/>
      <c r="S6" s="138"/>
      <c r="T6" s="138"/>
      <c r="U6" s="138"/>
      <c r="V6" s="76"/>
      <c r="W6" s="76"/>
      <c r="X6" s="76"/>
      <c r="Y6" s="76"/>
      <c r="Z6" s="76"/>
      <c r="AA6" s="76"/>
    </row>
    <row r="7" spans="1:27" s="11" customFormat="1" x14ac:dyDescent="0.25">
      <c r="A7" s="222"/>
      <c r="B7" s="77"/>
      <c r="C7" s="189">
        <f>IF(AND($C$5&lt;=4,$C$5&gt;2),$C$4,0)</f>
        <v>0</v>
      </c>
      <c r="D7" s="186" t="s">
        <v>122</v>
      </c>
      <c r="E7" s="77"/>
      <c r="F7" s="222"/>
      <c r="G7" s="76"/>
      <c r="H7" s="54" t="s">
        <v>12</v>
      </c>
      <c r="I7" s="51">
        <f>SUM(I3:I6)</f>
        <v>27290.666666666668</v>
      </c>
      <c r="J7" s="76"/>
      <c r="K7" s="52" t="s">
        <v>12</v>
      </c>
      <c r="L7" s="51">
        <f>SUM(L3:L5)</f>
        <v>1909.5800000000002</v>
      </c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</row>
    <row r="8" spans="1:27" s="11" customFormat="1" x14ac:dyDescent="0.25">
      <c r="A8" s="222"/>
      <c r="B8" s="77"/>
      <c r="C8" s="189">
        <f>IF(AND($C$5&lt;=6,$C$5&gt;4),$C$4,0)</f>
        <v>0</v>
      </c>
      <c r="D8" s="186" t="s">
        <v>132</v>
      </c>
      <c r="E8" s="77"/>
      <c r="F8" s="222"/>
      <c r="G8" s="76"/>
      <c r="H8" s="114"/>
      <c r="I8" s="117"/>
      <c r="J8" s="76"/>
      <c r="K8" s="76"/>
      <c r="L8" s="117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  <c r="Y8" s="76"/>
      <c r="Z8" s="76"/>
      <c r="AA8" s="76"/>
    </row>
    <row r="9" spans="1:27" x14ac:dyDescent="0.25">
      <c r="A9" s="222"/>
      <c r="C9" s="189">
        <f>IF(AND($C$5&lt;=8,$C$5&gt;6),$C$4,0)</f>
        <v>0</v>
      </c>
      <c r="D9" s="186" t="s">
        <v>123</v>
      </c>
      <c r="E9" s="77"/>
      <c r="F9" s="222"/>
      <c r="G9" s="76"/>
      <c r="H9" s="227" t="s">
        <v>17</v>
      </c>
      <c r="I9" s="227"/>
      <c r="J9" s="118"/>
      <c r="K9" s="227" t="s">
        <v>29</v>
      </c>
      <c r="L9" s="227"/>
      <c r="M9" s="76"/>
      <c r="N9" s="138"/>
      <c r="O9" s="138"/>
      <c r="P9" s="138"/>
      <c r="Q9" s="138"/>
      <c r="R9" s="138"/>
      <c r="S9" s="138"/>
      <c r="T9" s="138"/>
      <c r="U9" s="138"/>
      <c r="V9" s="76"/>
      <c r="W9" s="76"/>
      <c r="X9" s="76"/>
      <c r="Y9" s="76"/>
      <c r="Z9" s="76"/>
      <c r="AA9" s="76"/>
    </row>
    <row r="10" spans="1:27" x14ac:dyDescent="0.25">
      <c r="A10" s="222"/>
      <c r="C10" s="189">
        <v>0</v>
      </c>
      <c r="D10" s="186" t="s">
        <v>124</v>
      </c>
      <c r="E10" s="77"/>
      <c r="F10" s="222"/>
      <c r="G10" s="76"/>
      <c r="H10" s="30" t="s">
        <v>35</v>
      </c>
      <c r="I10" s="50">
        <f>DERIVAÇÃO!E13</f>
        <v>13875</v>
      </c>
      <c r="J10" s="76"/>
      <c r="K10" s="30" t="s">
        <v>24</v>
      </c>
      <c r="L10" s="50">
        <f>'CAIXA NAP'!E11</f>
        <v>0</v>
      </c>
      <c r="M10" s="115"/>
      <c r="N10" s="138"/>
      <c r="O10" s="138"/>
      <c r="P10" s="138"/>
      <c r="Q10" s="138"/>
      <c r="R10" s="138"/>
      <c r="S10" s="138"/>
      <c r="T10" s="138"/>
      <c r="U10" s="138"/>
      <c r="V10" s="76"/>
      <c r="W10" s="76"/>
      <c r="X10" s="76"/>
      <c r="Y10" s="76"/>
      <c r="Z10" s="76"/>
      <c r="AA10" s="76"/>
    </row>
    <row r="11" spans="1:27" x14ac:dyDescent="0.25">
      <c r="A11" s="222"/>
      <c r="C11" s="236">
        <v>500</v>
      </c>
      <c r="D11" s="186" t="s">
        <v>125</v>
      </c>
      <c r="E11" s="77"/>
      <c r="F11" s="222"/>
      <c r="G11" s="76"/>
      <c r="H11" s="30" t="s">
        <v>3</v>
      </c>
      <c r="I11" s="50">
        <f>DERIVAÇÃO!E23</f>
        <v>5934.545454545454</v>
      </c>
      <c r="J11" s="76"/>
      <c r="K11" s="30" t="s">
        <v>3</v>
      </c>
      <c r="L11" s="50">
        <f>'CAIXA NAP'!E17</f>
        <v>9534.4</v>
      </c>
      <c r="M11" s="76"/>
      <c r="N11" s="138"/>
      <c r="O11" s="138"/>
      <c r="P11" s="138"/>
      <c r="Q11" s="138"/>
      <c r="R11" s="138"/>
      <c r="S11" s="138"/>
      <c r="T11" s="138"/>
      <c r="U11" s="138"/>
      <c r="V11" s="76"/>
      <c r="W11" s="76"/>
      <c r="X11" s="76"/>
      <c r="Y11" s="76"/>
      <c r="Z11" s="76"/>
      <c r="AA11" s="76"/>
    </row>
    <row r="12" spans="1:27" x14ac:dyDescent="0.25">
      <c r="A12" s="222"/>
      <c r="C12" s="189">
        <f>IF(AND($C$5&lt;=36,$C$5&gt;24),$C$4,0)</f>
        <v>0</v>
      </c>
      <c r="D12" s="186" t="s">
        <v>126</v>
      </c>
      <c r="E12" s="77"/>
      <c r="F12" s="222"/>
      <c r="G12" s="76"/>
      <c r="H12" s="30" t="s">
        <v>40</v>
      </c>
      <c r="I12" s="56">
        <f>DERIVAÇÃO!E27</f>
        <v>15300</v>
      </c>
      <c r="J12" s="76"/>
      <c r="K12" s="30" t="s">
        <v>40</v>
      </c>
      <c r="L12" s="56">
        <f>'CAIXA NAP'!E20</f>
        <v>0</v>
      </c>
      <c r="M12" s="76"/>
      <c r="N12" s="138"/>
      <c r="O12" s="138"/>
      <c r="P12" s="138"/>
      <c r="Q12" s="138"/>
      <c r="R12" s="138"/>
      <c r="S12" s="138"/>
      <c r="T12" s="138"/>
      <c r="U12" s="138"/>
      <c r="V12" s="76"/>
      <c r="W12" s="76"/>
      <c r="X12" s="76"/>
      <c r="Y12" s="76"/>
      <c r="Z12" s="76"/>
      <c r="AA12" s="76"/>
    </row>
    <row r="13" spans="1:27" x14ac:dyDescent="0.25">
      <c r="A13" s="222"/>
      <c r="C13" s="189">
        <f>IF(AND($C$5&lt;=48,$C$5&gt;36),$C$4,0)</f>
        <v>0</v>
      </c>
      <c r="D13" s="186" t="s">
        <v>127</v>
      </c>
      <c r="E13" s="77"/>
      <c r="F13" s="222"/>
      <c r="G13" s="76"/>
      <c r="H13" s="53" t="s">
        <v>64</v>
      </c>
      <c r="I13" s="43">
        <f>I14/C33</f>
        <v>3510.9545454545455</v>
      </c>
      <c r="J13" s="76"/>
      <c r="K13" s="39" t="s">
        <v>65</v>
      </c>
      <c r="L13" s="57">
        <f>L14/C38</f>
        <v>238.35999999999999</v>
      </c>
      <c r="M13" s="120"/>
      <c r="N13" s="138"/>
      <c r="O13" s="138"/>
      <c r="P13" s="138"/>
      <c r="Q13" s="138"/>
      <c r="R13" s="138"/>
      <c r="S13" s="138"/>
      <c r="T13" s="138"/>
      <c r="U13" s="138"/>
      <c r="V13" s="76"/>
      <c r="W13" s="76"/>
      <c r="X13" s="76"/>
      <c r="Y13" s="76"/>
      <c r="Z13" s="76"/>
      <c r="AA13" s="76"/>
    </row>
    <row r="14" spans="1:27" x14ac:dyDescent="0.25">
      <c r="A14" s="222"/>
      <c r="C14" s="189">
        <f>IF(AND($C$5&lt;=60,$C$5&gt;48),$C$4,0)</f>
        <v>0</v>
      </c>
      <c r="D14" s="186" t="s">
        <v>128</v>
      </c>
      <c r="E14" s="77"/>
      <c r="F14" s="222"/>
      <c r="G14" s="76"/>
      <c r="H14" s="54" t="s">
        <v>12</v>
      </c>
      <c r="I14" s="51">
        <f>SUM(I10:I12)</f>
        <v>35109.545454545456</v>
      </c>
      <c r="J14" s="76"/>
      <c r="K14" s="52" t="s">
        <v>12</v>
      </c>
      <c r="L14" s="51">
        <f>SUM(L10:L12)</f>
        <v>9534.4</v>
      </c>
      <c r="M14" s="120"/>
      <c r="N14" s="138"/>
      <c r="O14" s="138"/>
      <c r="P14" s="138"/>
      <c r="Q14" s="138"/>
      <c r="R14" s="138"/>
      <c r="S14" s="138"/>
      <c r="T14" s="138"/>
      <c r="U14" s="138"/>
      <c r="V14" s="76"/>
      <c r="W14" s="76"/>
      <c r="X14" s="76"/>
      <c r="Y14" s="76"/>
      <c r="Z14" s="76"/>
      <c r="AA14" s="76"/>
    </row>
    <row r="15" spans="1:27" s="11" customFormat="1" x14ac:dyDescent="0.25">
      <c r="A15" s="222"/>
      <c r="B15" s="77"/>
      <c r="C15" s="189">
        <f>IF(AND($C$5&lt;=72,$C$5&gt;60),$C$4,0)</f>
        <v>0</v>
      </c>
      <c r="D15" s="186" t="s">
        <v>129</v>
      </c>
      <c r="E15" s="77"/>
      <c r="F15" s="222"/>
      <c r="G15" s="76"/>
      <c r="H15" s="114"/>
      <c r="I15" s="117"/>
      <c r="J15" s="76"/>
      <c r="K15" s="76"/>
      <c r="L15" s="117"/>
      <c r="M15" s="120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</row>
    <row r="16" spans="1:27" x14ac:dyDescent="0.25">
      <c r="A16" s="222"/>
      <c r="C16" s="189">
        <f>IF(AND($C$5&lt;=96,$C$5&gt;72),$C$4,0)</f>
        <v>0</v>
      </c>
      <c r="D16" s="186" t="s">
        <v>130</v>
      </c>
      <c r="E16" s="77"/>
      <c r="F16" s="222"/>
      <c r="G16" s="76"/>
      <c r="H16" s="223" t="s">
        <v>151</v>
      </c>
      <c r="I16" s="223"/>
      <c r="J16" s="119"/>
      <c r="K16" s="227" t="s">
        <v>41</v>
      </c>
      <c r="L16" s="227"/>
      <c r="M16" s="76"/>
      <c r="N16" s="138"/>
      <c r="O16" s="138"/>
      <c r="P16" s="138"/>
      <c r="Q16" s="138"/>
      <c r="R16" s="138"/>
      <c r="S16" s="138"/>
      <c r="T16" s="138"/>
      <c r="U16" s="138"/>
      <c r="V16" s="76"/>
      <c r="W16" s="76"/>
      <c r="X16" s="76"/>
      <c r="Y16" s="76"/>
      <c r="Z16" s="76"/>
      <c r="AA16" s="76"/>
    </row>
    <row r="17" spans="1:27" x14ac:dyDescent="0.25">
      <c r="A17" s="222"/>
      <c r="C17" s="189">
        <f>IF(AND($C$5&lt;=144,$C$5&gt;96),$C$4,0)</f>
        <v>0</v>
      </c>
      <c r="D17" s="186" t="s">
        <v>131</v>
      </c>
      <c r="E17" s="77"/>
      <c r="F17" s="222"/>
      <c r="G17" s="76"/>
      <c r="H17" s="30" t="s">
        <v>35</v>
      </c>
      <c r="I17" s="50">
        <f>SUM(I3,I10)</f>
        <v>15575</v>
      </c>
      <c r="J17" s="76"/>
      <c r="K17" s="30" t="s">
        <v>35</v>
      </c>
      <c r="L17" s="43">
        <f>ACESSO!E9</f>
        <v>95.75</v>
      </c>
      <c r="M17" s="76"/>
      <c r="N17" s="138"/>
      <c r="O17" s="117"/>
      <c r="P17" s="138"/>
      <c r="Q17" s="138"/>
      <c r="R17" s="138"/>
      <c r="S17" s="138"/>
      <c r="T17" s="138"/>
      <c r="U17" s="138"/>
      <c r="V17" s="76"/>
      <c r="W17" s="76"/>
      <c r="X17" s="76"/>
      <c r="Y17" s="76"/>
      <c r="Z17" s="76"/>
      <c r="AA17" s="76"/>
    </row>
    <row r="18" spans="1:27" x14ac:dyDescent="0.25">
      <c r="A18" s="222"/>
      <c r="C18" s="190">
        <f>C4/H36</f>
        <v>15.151515151515152</v>
      </c>
      <c r="D18" s="187" t="s">
        <v>18</v>
      </c>
      <c r="E18" s="77"/>
      <c r="F18" s="222"/>
      <c r="G18" s="76"/>
      <c r="H18" s="30" t="s">
        <v>24</v>
      </c>
      <c r="I18" s="50">
        <f>SUM(L3,L10)</f>
        <v>798</v>
      </c>
      <c r="J18" s="76"/>
      <c r="K18" s="30" t="s">
        <v>3</v>
      </c>
      <c r="L18" s="43">
        <f>ACESSO!E14</f>
        <v>11.477272727272727</v>
      </c>
      <c r="M18" s="76"/>
      <c r="N18" s="138"/>
      <c r="O18" s="117"/>
      <c r="P18" s="138"/>
      <c r="Q18" s="138"/>
      <c r="R18" s="138"/>
      <c r="S18" s="138"/>
      <c r="T18" s="138"/>
      <c r="U18" s="138"/>
      <c r="V18" s="76"/>
      <c r="W18" s="76"/>
      <c r="X18" s="76"/>
      <c r="Y18" s="76"/>
      <c r="Z18" s="76"/>
      <c r="AA18" s="76"/>
    </row>
    <row r="19" spans="1:27" s="11" customFormat="1" x14ac:dyDescent="0.25">
      <c r="A19" s="222"/>
      <c r="B19" s="77"/>
      <c r="C19" s="65"/>
      <c r="E19" s="77"/>
      <c r="F19" s="222"/>
      <c r="G19" s="76"/>
      <c r="H19" s="30" t="s">
        <v>3</v>
      </c>
      <c r="I19" s="50">
        <f>SUM(L4,L11,I11,I4)</f>
        <v>17871.19212121212</v>
      </c>
      <c r="J19" s="120"/>
      <c r="K19" s="30" t="s">
        <v>67</v>
      </c>
      <c r="L19" s="57">
        <f>SUM(ACESSO!E17)</f>
        <v>159</v>
      </c>
      <c r="M19" s="76"/>
      <c r="N19" s="138"/>
      <c r="O19" s="117"/>
      <c r="P19" s="138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</row>
    <row r="20" spans="1:27" x14ac:dyDescent="0.25">
      <c r="A20" s="222"/>
      <c r="C20" s="188">
        <f>SUM(C22:C27)</f>
        <v>8500</v>
      </c>
      <c r="D20" s="185" t="s">
        <v>27</v>
      </c>
      <c r="E20" s="77"/>
      <c r="F20" s="222"/>
      <c r="G20" s="76"/>
      <c r="H20" s="30" t="s">
        <v>67</v>
      </c>
      <c r="I20" s="50">
        <f>SUM(I6)</f>
        <v>23400</v>
      </c>
      <c r="J20" s="120"/>
      <c r="K20" s="30" t="s">
        <v>145</v>
      </c>
      <c r="L20" s="57">
        <f>ACESSO!E19</f>
        <v>0</v>
      </c>
      <c r="M20" s="76"/>
      <c r="N20" s="138"/>
      <c r="O20" s="117"/>
      <c r="P20" s="138"/>
      <c r="Q20" s="138"/>
      <c r="R20" s="138"/>
      <c r="S20" s="138"/>
      <c r="T20" s="138"/>
      <c r="U20" s="138"/>
      <c r="V20" s="76"/>
      <c r="W20" s="76"/>
      <c r="X20" s="76"/>
      <c r="Y20" s="76"/>
      <c r="Z20" s="76"/>
      <c r="AA20" s="76"/>
    </row>
    <row r="21" spans="1:27" x14ac:dyDescent="0.25">
      <c r="A21" s="222"/>
      <c r="C21" s="220">
        <v>0</v>
      </c>
      <c r="D21" s="183" t="s">
        <v>134</v>
      </c>
      <c r="E21" s="77"/>
      <c r="F21" s="222"/>
      <c r="G21" s="76"/>
      <c r="H21" s="30" t="s">
        <v>70</v>
      </c>
      <c r="I21" s="56">
        <f>SUM(I5,L5,I12,L12)</f>
        <v>16200</v>
      </c>
      <c r="J21" s="120"/>
      <c r="K21" s="52" t="s">
        <v>12</v>
      </c>
      <c r="L21" s="51">
        <f>SUM(L17:L20)</f>
        <v>266.22727272727275</v>
      </c>
      <c r="M21" s="76"/>
      <c r="N21" s="138"/>
      <c r="O21" s="117"/>
      <c r="P21" s="138"/>
      <c r="Q21" s="138"/>
      <c r="R21" s="138"/>
      <c r="S21" s="138"/>
      <c r="T21" s="138"/>
      <c r="U21" s="138"/>
      <c r="V21" s="76"/>
      <c r="W21" s="76"/>
      <c r="X21" s="76"/>
      <c r="Y21" s="76"/>
      <c r="Z21" s="76"/>
      <c r="AA21" s="76"/>
    </row>
    <row r="22" spans="1:27" x14ac:dyDescent="0.25">
      <c r="A22" s="222"/>
      <c r="C22" s="189">
        <f>IF(AND($C$21&lt;=2,$C$21&gt;1),$C$20,0)</f>
        <v>0</v>
      </c>
      <c r="D22" s="186" t="s">
        <v>121</v>
      </c>
      <c r="E22" s="77"/>
      <c r="F22" s="222"/>
      <c r="G22" s="76"/>
      <c r="H22" s="223" t="s">
        <v>113</v>
      </c>
      <c r="I22" s="223"/>
      <c r="J22" s="76"/>
      <c r="K22" s="223" t="s">
        <v>71</v>
      </c>
      <c r="L22" s="223"/>
      <c r="M22" s="76"/>
      <c r="N22" s="156"/>
      <c r="O22" s="117"/>
      <c r="P22" s="138"/>
      <c r="Q22" s="138"/>
      <c r="R22" s="138"/>
      <c r="S22" s="138"/>
      <c r="T22" s="138"/>
      <c r="U22" s="138"/>
      <c r="V22" s="76"/>
      <c r="W22" s="76"/>
      <c r="X22" s="76"/>
      <c r="Y22" s="76"/>
      <c r="Z22" s="76"/>
      <c r="AA22" s="76"/>
    </row>
    <row r="23" spans="1:27" x14ac:dyDescent="0.25">
      <c r="A23" s="222"/>
      <c r="C23" s="236">
        <v>1000</v>
      </c>
      <c r="D23" s="186" t="s">
        <v>122</v>
      </c>
      <c r="E23" s="77"/>
      <c r="F23" s="222"/>
      <c r="G23" s="76"/>
      <c r="H23" s="177" t="s">
        <v>92</v>
      </c>
      <c r="I23" s="249">
        <f>SUM(I17:I21)</f>
        <v>73844.192121212123</v>
      </c>
      <c r="J23" s="120"/>
      <c r="K23" s="73">
        <f>SUM(C18,C28)</f>
        <v>272.72727272727269</v>
      </c>
      <c r="L23" s="74">
        <f>K23*C51</f>
        <v>1772.7272727272725</v>
      </c>
      <c r="M23" s="76"/>
      <c r="N23" s="138"/>
      <c r="O23" s="117"/>
      <c r="P23" s="138"/>
      <c r="Q23" s="138"/>
      <c r="R23" s="138"/>
      <c r="S23" s="138"/>
      <c r="T23" s="138"/>
      <c r="U23" s="138"/>
      <c r="V23" s="76"/>
      <c r="W23" s="76"/>
      <c r="X23" s="76"/>
      <c r="Y23" s="76"/>
      <c r="Z23" s="76"/>
      <c r="AA23" s="76"/>
    </row>
    <row r="24" spans="1:27" s="11" customFormat="1" x14ac:dyDescent="0.25">
      <c r="A24" s="222"/>
      <c r="B24" s="77"/>
      <c r="C24" s="236">
        <v>7500</v>
      </c>
      <c r="D24" s="186" t="s">
        <v>132</v>
      </c>
      <c r="E24" s="77"/>
      <c r="F24" s="222"/>
      <c r="G24" s="76"/>
      <c r="H24" s="178" t="s">
        <v>114</v>
      </c>
      <c r="I24" s="176">
        <f>I23/C42</f>
        <v>230.7631003787879</v>
      </c>
      <c r="J24" s="76"/>
      <c r="K24" s="76"/>
      <c r="L24" s="76"/>
      <c r="M24" s="76"/>
      <c r="N24" s="138"/>
      <c r="O24" s="117"/>
      <c r="P24" s="138"/>
      <c r="Q24" s="76"/>
      <c r="R24" s="76"/>
      <c r="S24" s="76"/>
      <c r="T24" s="76"/>
      <c r="U24" s="76"/>
      <c r="V24" s="76"/>
      <c r="W24" s="76"/>
      <c r="X24" s="76"/>
      <c r="Y24" s="76"/>
      <c r="Z24" s="76"/>
      <c r="AA24" s="76"/>
    </row>
    <row r="25" spans="1:27" s="11" customFormat="1" x14ac:dyDescent="0.25">
      <c r="A25" s="222"/>
      <c r="B25" s="77"/>
      <c r="C25" s="189">
        <f>IF(AND($C$21&lt;=8,$C$21&gt;6),$C$20,0)</f>
        <v>0</v>
      </c>
      <c r="D25" s="186" t="s">
        <v>123</v>
      </c>
      <c r="E25" s="77"/>
      <c r="F25" s="222"/>
      <c r="G25" s="76"/>
      <c r="H25" s="30" t="s">
        <v>41</v>
      </c>
      <c r="I25" s="50">
        <f>L21</f>
        <v>266.22727272727275</v>
      </c>
      <c r="J25" s="121"/>
      <c r="K25" s="223" t="s">
        <v>118</v>
      </c>
      <c r="L25" s="223"/>
      <c r="M25" s="76"/>
      <c r="N25" s="138"/>
      <c r="O25" s="117"/>
      <c r="P25" s="138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1:27" s="11" customFormat="1" x14ac:dyDescent="0.25">
      <c r="A26" s="222"/>
      <c r="B26" s="77"/>
      <c r="C26" s="189">
        <f>IF(AND($C$21&lt;=8,$C$21&gt;6),$C$20,0)</f>
        <v>0</v>
      </c>
      <c r="D26" s="186" t="s">
        <v>124</v>
      </c>
      <c r="E26" s="77"/>
      <c r="F26" s="222"/>
      <c r="G26" s="76"/>
      <c r="H26" s="30" t="s">
        <v>140</v>
      </c>
      <c r="I26" s="206">
        <f>L21*C42</f>
        <v>85192.727272727279</v>
      </c>
      <c r="J26" s="122"/>
      <c r="K26" s="179" t="s">
        <v>83</v>
      </c>
      <c r="L26" s="180">
        <f>C40</f>
        <v>640</v>
      </c>
      <c r="M26" s="76"/>
      <c r="N26" s="138"/>
      <c r="O26" s="117"/>
      <c r="P26" s="138"/>
      <c r="Q26" s="76"/>
      <c r="R26" s="76"/>
      <c r="S26" s="76"/>
      <c r="T26" s="76"/>
      <c r="U26" s="76"/>
      <c r="V26" s="76"/>
      <c r="W26" s="76"/>
      <c r="X26" s="76"/>
      <c r="Y26" s="76"/>
      <c r="Z26" s="76"/>
      <c r="AA26" s="76"/>
    </row>
    <row r="27" spans="1:27" s="11" customFormat="1" x14ac:dyDescent="0.25">
      <c r="A27" s="222"/>
      <c r="B27" s="77"/>
      <c r="C27" s="189">
        <f>IF(AND($C$21&lt;=24,$C$21&gt;12),$C$20,0)</f>
        <v>0</v>
      </c>
      <c r="D27" s="186" t="s">
        <v>125</v>
      </c>
      <c r="E27" s="77"/>
      <c r="F27" s="222"/>
      <c r="G27" s="76"/>
      <c r="H27" s="178" t="s">
        <v>115</v>
      </c>
      <c r="I27" s="176">
        <f>I26+I23</f>
        <v>159036.9193939394</v>
      </c>
      <c r="J27" s="76"/>
      <c r="K27" s="179" t="s">
        <v>117</v>
      </c>
      <c r="L27" s="181">
        <f>C41</f>
        <v>0.5</v>
      </c>
      <c r="M27" s="224"/>
      <c r="N27" s="138"/>
      <c r="O27" s="117"/>
      <c r="P27" s="138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</row>
    <row r="28" spans="1:27" s="11" customFormat="1" x14ac:dyDescent="0.25">
      <c r="A28" s="222"/>
      <c r="B28" s="77"/>
      <c r="C28" s="190">
        <f>C20/H36</f>
        <v>257.57575757575756</v>
      </c>
      <c r="D28" s="191" t="s">
        <v>19</v>
      </c>
      <c r="E28" s="77"/>
      <c r="F28" s="222"/>
      <c r="G28" s="76"/>
      <c r="H28" s="177" t="s">
        <v>116</v>
      </c>
      <c r="I28" s="74">
        <f>I27/C42</f>
        <v>496.99037310606064</v>
      </c>
      <c r="J28" s="76"/>
      <c r="K28" s="179" t="s">
        <v>112</v>
      </c>
      <c r="L28" s="180">
        <f>C42</f>
        <v>320</v>
      </c>
      <c r="M28" s="224"/>
      <c r="N28" s="138"/>
      <c r="O28" s="117"/>
      <c r="P28" s="138"/>
      <c r="Q28" s="76"/>
      <c r="R28" s="76"/>
      <c r="S28" s="76"/>
      <c r="T28" s="76"/>
      <c r="U28" s="76"/>
      <c r="V28" s="76"/>
      <c r="W28" s="76"/>
      <c r="X28" s="76"/>
      <c r="Y28" s="76"/>
      <c r="Z28" s="76"/>
      <c r="AA28" s="76"/>
    </row>
    <row r="29" spans="1:27" s="11" customFormat="1" x14ac:dyDescent="0.25">
      <c r="A29" s="222"/>
      <c r="B29" s="77"/>
      <c r="C29" s="77"/>
      <c r="D29" s="76"/>
      <c r="E29" s="77"/>
      <c r="F29" s="222"/>
      <c r="G29" s="76"/>
      <c r="H29" s="76"/>
      <c r="I29" s="76"/>
      <c r="J29" s="76"/>
      <c r="K29" s="118"/>
      <c r="L29" s="182"/>
      <c r="M29" s="224"/>
      <c r="N29" s="138"/>
      <c r="O29" s="117"/>
      <c r="P29" s="138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</row>
    <row r="30" spans="1:27" s="11" customFormat="1" x14ac:dyDescent="0.25">
      <c r="A30" s="222"/>
      <c r="B30" s="77"/>
      <c r="C30" s="237">
        <v>4</v>
      </c>
      <c r="D30" s="192" t="s">
        <v>137</v>
      </c>
      <c r="E30" s="77"/>
      <c r="F30" s="222"/>
      <c r="G30" s="76"/>
      <c r="H30" s="76"/>
      <c r="I30" s="76"/>
      <c r="J30" s="76"/>
      <c r="K30" s="76"/>
      <c r="L30" s="115"/>
      <c r="M30" s="224"/>
      <c r="N30" s="138"/>
      <c r="O30" s="117"/>
      <c r="P30" s="138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</row>
    <row r="31" spans="1:27" s="11" customFormat="1" x14ac:dyDescent="0.25">
      <c r="A31" s="222"/>
      <c r="B31" s="77"/>
      <c r="C31" s="201" t="s">
        <v>86</v>
      </c>
      <c r="D31" s="157" t="s">
        <v>136</v>
      </c>
      <c r="E31" s="77"/>
      <c r="F31" s="222"/>
      <c r="G31" s="76"/>
      <c r="H31" s="208"/>
      <c r="I31" s="208"/>
      <c r="J31" s="208"/>
      <c r="K31" s="208"/>
      <c r="L31" s="209"/>
      <c r="M31" s="225"/>
      <c r="N31" s="138"/>
      <c r="O31" s="117"/>
      <c r="P31" s="138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</row>
    <row r="32" spans="1:27" s="11" customFormat="1" x14ac:dyDescent="0.25">
      <c r="A32" s="222"/>
      <c r="B32" s="77"/>
      <c r="C32" s="207" t="s">
        <v>152</v>
      </c>
      <c r="D32" s="194" t="s">
        <v>30</v>
      </c>
      <c r="E32" s="77"/>
      <c r="F32" s="222"/>
      <c r="G32" s="76"/>
      <c r="H32" s="208"/>
      <c r="I32" s="208"/>
      <c r="J32" s="208"/>
      <c r="K32" s="208"/>
      <c r="L32" s="209"/>
      <c r="M32" s="225"/>
      <c r="N32" s="138"/>
      <c r="O32" s="117"/>
      <c r="P32" s="138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</row>
    <row r="33" spans="1:16" s="11" customFormat="1" x14ac:dyDescent="0.25">
      <c r="A33" s="222"/>
      <c r="B33" s="77"/>
      <c r="C33" s="238">
        <v>10</v>
      </c>
      <c r="D33" s="195" t="s">
        <v>68</v>
      </c>
      <c r="E33" s="76"/>
      <c r="F33" s="222"/>
      <c r="G33" s="76"/>
      <c r="H33" s="210"/>
      <c r="I33" s="209"/>
      <c r="J33" s="208"/>
      <c r="K33" s="211"/>
      <c r="L33" s="212"/>
      <c r="M33" s="225"/>
      <c r="N33" s="138"/>
      <c r="O33" s="117"/>
      <c r="P33"/>
    </row>
    <row r="34" spans="1:16" s="11" customFormat="1" x14ac:dyDescent="0.25">
      <c r="A34" s="222"/>
      <c r="B34" s="77"/>
      <c r="C34" s="239">
        <v>7</v>
      </c>
      <c r="D34" s="196" t="s">
        <v>21</v>
      </c>
      <c r="E34" s="76"/>
      <c r="F34" s="222"/>
      <c r="G34" s="76"/>
      <c r="H34" s="215"/>
      <c r="I34" s="216"/>
      <c r="J34" s="217"/>
      <c r="K34" s="217"/>
      <c r="L34" s="209"/>
      <c r="M34" s="225"/>
      <c r="N34" s="138"/>
      <c r="O34" s="117"/>
      <c r="P34"/>
    </row>
    <row r="35" spans="1:16" s="11" customFormat="1" x14ac:dyDescent="0.25">
      <c r="A35" s="222"/>
      <c r="B35" s="77"/>
      <c r="C35" s="77"/>
      <c r="D35" s="76"/>
      <c r="E35" s="76"/>
      <c r="F35" s="222"/>
      <c r="G35" s="76"/>
      <c r="H35" s="215"/>
      <c r="I35" s="216"/>
      <c r="J35" s="217"/>
      <c r="K35" s="217"/>
      <c r="L35" s="209"/>
      <c r="M35" s="208"/>
      <c r="N35" s="138"/>
      <c r="O35" s="117"/>
      <c r="P35"/>
    </row>
    <row r="36" spans="1:16" s="11" customFormat="1" x14ac:dyDescent="0.25">
      <c r="A36" s="222"/>
      <c r="B36" s="77"/>
      <c r="C36" s="237">
        <v>16</v>
      </c>
      <c r="D36" s="192" t="s">
        <v>138</v>
      </c>
      <c r="E36" s="76"/>
      <c r="F36" s="222"/>
      <c r="G36" s="153"/>
      <c r="H36" s="218">
        <v>33</v>
      </c>
      <c r="I36" s="219" t="s">
        <v>14</v>
      </c>
      <c r="J36" s="217"/>
      <c r="K36" s="217"/>
      <c r="L36" s="209"/>
      <c r="M36" s="208"/>
      <c r="N36" s="138"/>
      <c r="O36" s="117"/>
      <c r="P36"/>
    </row>
    <row r="37" spans="1:16" s="11" customFormat="1" x14ac:dyDescent="0.25">
      <c r="A37" s="222"/>
      <c r="B37" s="77"/>
      <c r="C37" s="203">
        <f>C20/C38</f>
        <v>212.5</v>
      </c>
      <c r="D37" s="193" t="s">
        <v>15</v>
      </c>
      <c r="E37" s="76"/>
      <c r="F37" s="222"/>
      <c r="G37" s="153"/>
      <c r="H37" s="217"/>
      <c r="I37" s="217"/>
      <c r="J37" s="217"/>
      <c r="K37" s="217"/>
      <c r="L37" s="209"/>
      <c r="M37" s="208"/>
      <c r="N37" s="138"/>
      <c r="O37" s="117"/>
      <c r="P37"/>
    </row>
    <row r="38" spans="1:16" s="11" customFormat="1" x14ac:dyDescent="0.25">
      <c r="A38" s="222"/>
      <c r="B38" s="77"/>
      <c r="C38" s="240">
        <v>40</v>
      </c>
      <c r="D38" s="205" t="s">
        <v>69</v>
      </c>
      <c r="E38" s="76"/>
      <c r="F38" s="222"/>
      <c r="G38" s="153"/>
      <c r="H38" s="218">
        <v>20</v>
      </c>
      <c r="I38" s="219" t="s">
        <v>16</v>
      </c>
      <c r="J38" s="217"/>
      <c r="K38" s="217"/>
      <c r="L38" s="209"/>
      <c r="M38" s="208"/>
      <c r="N38" s="138"/>
      <c r="O38" s="117"/>
      <c r="P38"/>
    </row>
    <row r="39" spans="1:16" s="11" customFormat="1" x14ac:dyDescent="0.25">
      <c r="A39" s="222"/>
      <c r="B39" s="77"/>
      <c r="C39" s="77"/>
      <c r="D39" s="76"/>
      <c r="E39" s="76"/>
      <c r="F39" s="222"/>
      <c r="G39" s="153"/>
      <c r="H39" s="218">
        <f>C4</f>
        <v>500</v>
      </c>
      <c r="I39" s="219" t="s">
        <v>43</v>
      </c>
      <c r="J39" s="217"/>
      <c r="K39" s="217"/>
      <c r="L39" s="209"/>
      <c r="M39" s="208"/>
      <c r="N39" s="138"/>
      <c r="O39" s="117"/>
      <c r="P39"/>
    </row>
    <row r="40" spans="1:16" s="11" customFormat="1" x14ac:dyDescent="0.25">
      <c r="A40" s="222"/>
      <c r="B40" s="77"/>
      <c r="C40" s="241">
        <f>C38*C36</f>
        <v>640</v>
      </c>
      <c r="D40" s="198" t="s">
        <v>83</v>
      </c>
      <c r="E40" s="76"/>
      <c r="F40" s="222"/>
      <c r="G40" s="153"/>
      <c r="H40" s="218"/>
      <c r="I40" s="219"/>
      <c r="J40" s="217"/>
      <c r="K40" s="217"/>
      <c r="L40" s="209"/>
      <c r="M40" s="208"/>
      <c r="N40" s="138"/>
      <c r="O40" s="117"/>
      <c r="P40" s="137"/>
    </row>
    <row r="41" spans="1:16" s="11" customFormat="1" x14ac:dyDescent="0.25">
      <c r="A41" s="222"/>
      <c r="B41" s="77"/>
      <c r="C41" s="242">
        <v>0.5</v>
      </c>
      <c r="D41" s="199" t="s">
        <v>117</v>
      </c>
      <c r="E41" s="76"/>
      <c r="F41" s="222"/>
      <c r="G41" s="153"/>
      <c r="H41" s="218"/>
      <c r="I41" s="219"/>
      <c r="J41" s="217"/>
      <c r="K41" s="217"/>
      <c r="L41" s="209"/>
      <c r="M41" s="208"/>
      <c r="N41" s="138"/>
      <c r="O41" s="117"/>
      <c r="P41" s="137"/>
    </row>
    <row r="42" spans="1:16" s="11" customFormat="1" x14ac:dyDescent="0.25">
      <c r="A42" s="222"/>
      <c r="B42" s="77"/>
      <c r="C42" s="202">
        <f>C40*C41</f>
        <v>320</v>
      </c>
      <c r="D42" s="157" t="s">
        <v>139</v>
      </c>
      <c r="E42" s="76"/>
      <c r="F42" s="222"/>
      <c r="G42" s="153"/>
      <c r="H42" s="215"/>
      <c r="I42" s="216"/>
      <c r="J42" s="217"/>
      <c r="K42" s="217"/>
      <c r="L42" s="209"/>
      <c r="M42" s="208"/>
      <c r="N42" s="138"/>
      <c r="O42" s="117"/>
      <c r="P42"/>
    </row>
    <row r="43" spans="1:16" s="11" customFormat="1" x14ac:dyDescent="0.25">
      <c r="A43" s="222"/>
      <c r="B43" s="77"/>
      <c r="C43" s="203">
        <f>H43</f>
        <v>126.25</v>
      </c>
      <c r="D43" s="193" t="s">
        <v>36</v>
      </c>
      <c r="E43" s="76"/>
      <c r="F43" s="222"/>
      <c r="G43" s="153"/>
      <c r="H43" s="218">
        <f>(C37/2)+20</f>
        <v>126.25</v>
      </c>
      <c r="I43" s="219" t="s">
        <v>42</v>
      </c>
      <c r="J43" s="217"/>
      <c r="K43" s="217"/>
      <c r="L43" s="209"/>
      <c r="M43" s="208"/>
      <c r="N43" s="138"/>
      <c r="O43" s="117"/>
      <c r="P43"/>
    </row>
    <row r="44" spans="1:16" s="11" customFormat="1" x14ac:dyDescent="0.25">
      <c r="A44" s="222"/>
      <c r="B44" s="77"/>
      <c r="C44" s="204">
        <f>C43*C40</f>
        <v>80800</v>
      </c>
      <c r="D44" s="197" t="s">
        <v>44</v>
      </c>
      <c r="E44" s="76"/>
      <c r="F44" s="222"/>
      <c r="G44" s="153"/>
      <c r="H44" s="215"/>
      <c r="I44" s="216"/>
      <c r="J44" s="217"/>
      <c r="K44" s="217"/>
      <c r="L44" s="209"/>
      <c r="M44" s="208"/>
      <c r="N44" s="138"/>
      <c r="O44" s="117"/>
      <c r="P44"/>
    </row>
    <row r="45" spans="1:16" s="11" customFormat="1" x14ac:dyDescent="0.25">
      <c r="A45" s="222"/>
      <c r="B45" s="77"/>
      <c r="C45" s="77"/>
      <c r="D45" s="76"/>
      <c r="E45" s="76"/>
      <c r="F45" s="222"/>
      <c r="G45" s="76"/>
      <c r="H45" s="215"/>
      <c r="I45" s="216"/>
      <c r="J45" s="217"/>
      <c r="K45" s="217"/>
      <c r="L45" s="209"/>
      <c r="M45" s="208"/>
      <c r="N45" s="138"/>
      <c r="O45" s="117"/>
      <c r="P45"/>
    </row>
    <row r="46" spans="1:16" s="11" customFormat="1" x14ac:dyDescent="0.25">
      <c r="A46" s="222"/>
      <c r="B46" s="77"/>
      <c r="C46" s="243">
        <v>1</v>
      </c>
      <c r="D46" s="184" t="s">
        <v>13</v>
      </c>
      <c r="E46" s="76"/>
      <c r="F46" s="222"/>
      <c r="G46" s="76"/>
      <c r="H46" s="217"/>
      <c r="I46" s="217"/>
      <c r="J46" s="217"/>
      <c r="K46" s="217"/>
      <c r="L46" s="115"/>
      <c r="M46" s="76"/>
      <c r="N46" s="76"/>
      <c r="O46" s="76"/>
    </row>
    <row r="47" spans="1:16" s="11" customFormat="1" x14ac:dyDescent="0.25">
      <c r="A47" s="222"/>
      <c r="B47" s="77"/>
      <c r="C47" s="244">
        <v>1</v>
      </c>
      <c r="D47" s="157" t="s">
        <v>135</v>
      </c>
      <c r="E47" s="76"/>
      <c r="F47" s="222"/>
      <c r="G47" s="76"/>
      <c r="H47" s="217"/>
      <c r="I47" s="217"/>
      <c r="J47" s="217"/>
      <c r="K47" s="217"/>
      <c r="L47" s="115"/>
      <c r="M47" s="76"/>
      <c r="N47" s="76"/>
      <c r="O47" s="76"/>
    </row>
    <row r="48" spans="1:16" s="11" customFormat="1" x14ac:dyDescent="0.25">
      <c r="A48" s="222"/>
      <c r="B48" s="77"/>
      <c r="C48" s="244">
        <v>16</v>
      </c>
      <c r="D48" s="157" t="s">
        <v>150</v>
      </c>
      <c r="E48" s="76"/>
      <c r="F48" s="222"/>
      <c r="G48" s="76"/>
      <c r="H48" s="76"/>
      <c r="I48" s="76"/>
      <c r="J48" s="76"/>
      <c r="K48" s="76"/>
      <c r="L48" s="115"/>
      <c r="M48" s="76"/>
      <c r="N48" s="76"/>
      <c r="O48" s="76"/>
    </row>
    <row r="49" spans="1:15" s="11" customFormat="1" x14ac:dyDescent="0.25">
      <c r="A49" s="222"/>
      <c r="B49" s="77"/>
      <c r="C49" s="245">
        <v>16</v>
      </c>
      <c r="D49" s="200" t="s">
        <v>149</v>
      </c>
      <c r="E49" s="76"/>
      <c r="F49" s="222"/>
      <c r="G49" s="76"/>
      <c r="H49" s="76"/>
      <c r="I49" s="76"/>
      <c r="J49" s="76"/>
      <c r="K49" s="76"/>
      <c r="L49" s="115"/>
      <c r="M49" s="76"/>
      <c r="N49" s="76"/>
      <c r="O49" s="76"/>
    </row>
    <row r="50" spans="1:15" s="11" customFormat="1" x14ac:dyDescent="0.25">
      <c r="A50" s="222"/>
      <c r="B50" s="77"/>
      <c r="C50" s="77"/>
      <c r="D50" s="76"/>
      <c r="E50" s="76"/>
      <c r="F50" s="222"/>
      <c r="G50" s="76"/>
      <c r="H50" s="114"/>
      <c r="I50" s="115"/>
      <c r="J50" s="76"/>
      <c r="K50" s="76"/>
      <c r="L50" s="115"/>
      <c r="M50" s="76"/>
      <c r="N50" s="76"/>
      <c r="O50" s="76"/>
    </row>
    <row r="51" spans="1:15" s="11" customFormat="1" x14ac:dyDescent="0.25">
      <c r="A51" s="222"/>
      <c r="B51" s="77"/>
      <c r="C51" s="246">
        <v>6.5</v>
      </c>
      <c r="D51" s="198" t="s">
        <v>39</v>
      </c>
      <c r="E51" s="76"/>
      <c r="F51" s="222"/>
      <c r="G51" s="76"/>
      <c r="H51" s="114"/>
      <c r="I51" s="115"/>
      <c r="J51" s="76"/>
      <c r="K51" s="76"/>
      <c r="L51" s="115"/>
      <c r="M51" s="76"/>
      <c r="N51" s="76"/>
      <c r="O51" s="76"/>
    </row>
    <row r="52" spans="1:15" s="11" customFormat="1" x14ac:dyDescent="0.25">
      <c r="A52" s="222"/>
      <c r="B52" s="77"/>
      <c r="C52" s="247">
        <v>0.5</v>
      </c>
      <c r="D52" s="199" t="s">
        <v>73</v>
      </c>
      <c r="E52" s="76"/>
      <c r="F52" s="222"/>
      <c r="G52" s="76"/>
      <c r="H52" s="114"/>
      <c r="I52" s="115"/>
      <c r="J52" s="76"/>
      <c r="K52" s="76"/>
      <c r="L52" s="115"/>
      <c r="M52" s="76"/>
      <c r="N52" s="76"/>
      <c r="O52" s="76"/>
    </row>
    <row r="53" spans="1:15" s="11" customFormat="1" x14ac:dyDescent="0.25">
      <c r="A53" s="222"/>
      <c r="B53" s="77"/>
      <c r="C53" s="248">
        <v>1.3</v>
      </c>
      <c r="D53" s="200" t="s">
        <v>146</v>
      </c>
      <c r="E53" s="76"/>
      <c r="F53" s="222"/>
      <c r="G53" s="76"/>
      <c r="H53" s="114"/>
      <c r="I53" s="115"/>
      <c r="J53" s="76"/>
      <c r="K53" s="76"/>
      <c r="L53" s="115"/>
      <c r="M53" s="76"/>
      <c r="N53" s="76"/>
      <c r="O53" s="76"/>
    </row>
    <row r="54" spans="1:15" s="11" customFormat="1" x14ac:dyDescent="0.25">
      <c r="A54" s="76"/>
      <c r="B54" s="77"/>
      <c r="C54" s="77"/>
      <c r="E54" s="76"/>
      <c r="F54" s="76"/>
      <c r="G54" s="76"/>
      <c r="H54" s="114"/>
      <c r="I54" s="115"/>
      <c r="J54" s="76"/>
      <c r="K54" s="76"/>
      <c r="L54" s="115"/>
      <c r="M54" s="76"/>
      <c r="N54" s="76"/>
      <c r="O54" s="76"/>
    </row>
    <row r="55" spans="1:15" s="11" customFormat="1" x14ac:dyDescent="0.25">
      <c r="A55" s="76"/>
      <c r="B55" s="77"/>
      <c r="C55" s="77"/>
      <c r="D55" s="76"/>
      <c r="E55" s="76"/>
      <c r="F55" s="76"/>
      <c r="G55" s="76"/>
      <c r="H55" s="114"/>
      <c r="I55" s="115"/>
      <c r="J55" s="76"/>
      <c r="K55" s="76"/>
      <c r="L55" s="115"/>
      <c r="M55" s="76"/>
      <c r="N55" s="76"/>
      <c r="O55" s="76"/>
    </row>
    <row r="56" spans="1:15" s="11" customFormat="1" x14ac:dyDescent="0.25">
      <c r="A56" s="76"/>
      <c r="B56" s="77"/>
      <c r="C56" s="77"/>
      <c r="D56" s="76"/>
      <c r="E56" s="76"/>
      <c r="F56" s="76"/>
      <c r="G56" s="76"/>
      <c r="H56" s="114"/>
      <c r="I56" s="115"/>
      <c r="J56" s="76"/>
      <c r="K56" s="76"/>
      <c r="L56" s="115"/>
      <c r="M56" s="76"/>
      <c r="N56" s="76"/>
      <c r="O56" s="76"/>
    </row>
    <row r="57" spans="1:15" s="11" customFormat="1" x14ac:dyDescent="0.25">
      <c r="A57" s="76"/>
      <c r="B57" s="77"/>
      <c r="C57" s="77"/>
      <c r="D57" s="76"/>
      <c r="E57" s="76"/>
      <c r="F57" s="76"/>
      <c r="G57" s="76"/>
      <c r="H57" s="114"/>
      <c r="I57" s="115"/>
      <c r="J57" s="76"/>
      <c r="K57" s="76"/>
      <c r="L57" s="115"/>
      <c r="M57" s="76"/>
      <c r="N57" s="76"/>
      <c r="O57" s="76"/>
    </row>
    <row r="58" spans="1:15" s="11" customFormat="1" x14ac:dyDescent="0.25">
      <c r="A58" s="76"/>
      <c r="B58" s="77"/>
      <c r="C58" s="77"/>
      <c r="D58" s="76"/>
      <c r="E58" s="76"/>
      <c r="F58" s="76"/>
      <c r="G58" s="76"/>
      <c r="H58" s="114"/>
      <c r="I58" s="115"/>
      <c r="J58" s="76"/>
      <c r="K58" s="76"/>
      <c r="L58" s="115"/>
      <c r="M58" s="76"/>
      <c r="N58" s="76"/>
      <c r="O58" s="76"/>
    </row>
    <row r="59" spans="1:15" s="11" customFormat="1" x14ac:dyDescent="0.25">
      <c r="A59" s="76"/>
      <c r="B59" s="77"/>
      <c r="C59" s="77"/>
      <c r="D59" s="76"/>
      <c r="E59" s="76"/>
      <c r="F59" s="76"/>
      <c r="G59" s="76"/>
      <c r="H59" s="114"/>
      <c r="I59" s="115"/>
      <c r="J59" s="76"/>
      <c r="K59" s="76"/>
      <c r="L59" s="115"/>
      <c r="M59" s="76"/>
      <c r="N59" s="76"/>
      <c r="O59" s="76"/>
    </row>
    <row r="60" spans="1:15" s="11" customFormat="1" x14ac:dyDescent="0.25">
      <c r="A60" s="76"/>
      <c r="B60" s="77"/>
      <c r="C60" s="77"/>
      <c r="D60" s="76"/>
      <c r="E60" s="76"/>
      <c r="F60" s="76"/>
      <c r="G60" s="76"/>
      <c r="H60" s="114"/>
      <c r="I60" s="115"/>
      <c r="J60" s="76"/>
      <c r="K60" s="76"/>
      <c r="L60" s="115"/>
      <c r="M60" s="76"/>
      <c r="N60" s="76"/>
      <c r="O60" s="76"/>
    </row>
    <row r="61" spans="1:15" s="11" customFormat="1" x14ac:dyDescent="0.25">
      <c r="A61" s="76"/>
      <c r="B61" s="77"/>
      <c r="C61" s="77"/>
      <c r="D61" s="76"/>
      <c r="E61" s="76"/>
      <c r="F61" s="76"/>
      <c r="G61" s="76"/>
      <c r="H61" s="114"/>
      <c r="I61" s="115"/>
      <c r="J61" s="76"/>
      <c r="K61" s="76"/>
      <c r="L61" s="115"/>
      <c r="M61" s="76"/>
      <c r="N61" s="76"/>
      <c r="O61" s="76"/>
    </row>
    <row r="62" spans="1:15" s="11" customFormat="1" x14ac:dyDescent="0.25">
      <c r="A62" s="76"/>
      <c r="B62" s="77"/>
      <c r="C62" s="77"/>
      <c r="D62" s="76"/>
      <c r="E62" s="76"/>
      <c r="F62" s="76"/>
      <c r="G62" s="76"/>
      <c r="H62" s="114"/>
      <c r="I62" s="115"/>
      <c r="J62" s="76"/>
      <c r="K62" s="76"/>
      <c r="L62" s="115"/>
      <c r="M62" s="76"/>
      <c r="N62" s="76"/>
      <c r="O62" s="76"/>
    </row>
    <row r="63" spans="1:15" s="11" customFormat="1" x14ac:dyDescent="0.25">
      <c r="A63" s="76"/>
      <c r="B63" s="77"/>
      <c r="C63" s="77"/>
      <c r="D63" s="76"/>
      <c r="E63" s="76"/>
      <c r="F63" s="76"/>
      <c r="G63" s="76"/>
      <c r="H63" s="114"/>
      <c r="I63" s="115"/>
      <c r="J63" s="76"/>
      <c r="K63" s="76"/>
      <c r="L63" s="115"/>
      <c r="M63" s="76"/>
      <c r="N63" s="76"/>
      <c r="O63" s="76"/>
    </row>
    <row r="64" spans="1:15" s="11" customFormat="1" x14ac:dyDescent="0.25">
      <c r="A64" s="76"/>
      <c r="B64" s="77"/>
      <c r="C64" s="77"/>
      <c r="D64" s="76"/>
      <c r="E64" s="76"/>
      <c r="F64" s="76"/>
      <c r="G64" s="76"/>
      <c r="H64" s="114"/>
      <c r="I64" s="115"/>
      <c r="J64" s="76"/>
      <c r="K64" s="76"/>
      <c r="L64" s="115"/>
      <c r="M64" s="76"/>
      <c r="N64" s="76"/>
      <c r="O64" s="76"/>
    </row>
    <row r="65" spans="1:15" s="11" customFormat="1" x14ac:dyDescent="0.25">
      <c r="A65" s="76"/>
      <c r="B65" s="77"/>
      <c r="C65" s="77"/>
      <c r="D65" s="76"/>
      <c r="E65" s="76"/>
      <c r="F65" s="76"/>
      <c r="G65" s="76"/>
      <c r="H65" s="114"/>
      <c r="I65" s="115"/>
      <c r="J65" s="76"/>
      <c r="K65" s="76"/>
      <c r="L65" s="115"/>
      <c r="M65" s="76"/>
      <c r="N65" s="76"/>
      <c r="O65" s="76"/>
    </row>
    <row r="66" spans="1:15" s="11" customFormat="1" x14ac:dyDescent="0.25">
      <c r="B66" s="77"/>
      <c r="C66" s="65"/>
      <c r="E66" s="76"/>
      <c r="H66" s="114"/>
      <c r="I66" s="115"/>
      <c r="J66" s="76"/>
      <c r="K66" s="76"/>
      <c r="L66" s="115"/>
      <c r="M66" s="76"/>
      <c r="N66" s="76"/>
      <c r="O66" s="76"/>
    </row>
    <row r="67" spans="1:15" s="11" customFormat="1" x14ac:dyDescent="0.25">
      <c r="B67" s="77"/>
      <c r="C67" s="65"/>
      <c r="E67" s="76"/>
      <c r="H67" s="114"/>
      <c r="I67" s="115"/>
      <c r="J67" s="76"/>
      <c r="K67" s="76"/>
      <c r="L67" s="115"/>
      <c r="M67" s="76"/>
      <c r="N67" s="76"/>
      <c r="O67" s="76"/>
    </row>
    <row r="68" spans="1:15" s="11" customFormat="1" x14ac:dyDescent="0.25">
      <c r="B68" s="77"/>
      <c r="C68" s="65"/>
      <c r="E68" s="76"/>
      <c r="H68" s="114"/>
      <c r="I68" s="115"/>
      <c r="J68" s="76"/>
      <c r="K68" s="76"/>
      <c r="L68" s="115"/>
      <c r="M68" s="76"/>
      <c r="N68" s="76"/>
      <c r="O68" s="76"/>
    </row>
    <row r="69" spans="1:15" s="11" customFormat="1" x14ac:dyDescent="0.25">
      <c r="B69" s="77"/>
      <c r="C69" s="65"/>
      <c r="E69" s="76"/>
      <c r="H69" s="114"/>
      <c r="I69" s="115"/>
      <c r="J69" s="76"/>
      <c r="K69" s="76"/>
      <c r="L69" s="115"/>
      <c r="M69" s="76"/>
      <c r="N69" s="76"/>
      <c r="O69" s="76"/>
    </row>
    <row r="70" spans="1:15" s="11" customFormat="1" x14ac:dyDescent="0.25">
      <c r="B70" s="77"/>
      <c r="C70" s="65"/>
      <c r="E70" s="76"/>
      <c r="H70" s="114"/>
      <c r="I70" s="115"/>
      <c r="J70" s="76"/>
      <c r="K70" s="76"/>
      <c r="L70" s="115"/>
      <c r="M70" s="76"/>
      <c r="N70" s="76"/>
      <c r="O70" s="76"/>
    </row>
    <row r="71" spans="1:15" s="11" customFormat="1" x14ac:dyDescent="0.25">
      <c r="B71" s="77"/>
      <c r="C71" s="65"/>
      <c r="E71" s="76"/>
      <c r="H71" s="114"/>
      <c r="I71" s="115"/>
      <c r="J71" s="76"/>
      <c r="K71" s="76"/>
      <c r="L71" s="115"/>
      <c r="M71" s="76"/>
      <c r="N71" s="76"/>
      <c r="O71" s="76"/>
    </row>
    <row r="72" spans="1:15" s="11" customFormat="1" x14ac:dyDescent="0.25">
      <c r="B72" s="77"/>
      <c r="C72" s="65"/>
      <c r="E72" s="76"/>
      <c r="H72" s="114"/>
      <c r="I72" s="115"/>
      <c r="J72" s="76"/>
      <c r="K72" s="76"/>
      <c r="L72" s="115"/>
      <c r="M72" s="76"/>
      <c r="N72" s="76"/>
      <c r="O72" s="76"/>
    </row>
    <row r="73" spans="1:15" s="11" customFormat="1" x14ac:dyDescent="0.25">
      <c r="B73" s="77"/>
      <c r="C73" s="65"/>
      <c r="E73" s="76"/>
      <c r="H73" s="114"/>
      <c r="I73" s="115"/>
      <c r="J73" s="76"/>
      <c r="K73" s="76"/>
      <c r="L73" s="115"/>
      <c r="M73" s="76"/>
      <c r="N73" s="76"/>
      <c r="O73" s="76"/>
    </row>
    <row r="74" spans="1:15" s="11" customFormat="1" x14ac:dyDescent="0.25">
      <c r="B74" s="77"/>
      <c r="C74" s="65"/>
      <c r="E74" s="76"/>
      <c r="H74" s="114"/>
      <c r="I74" s="115"/>
      <c r="J74" s="76"/>
      <c r="K74" s="76"/>
      <c r="L74" s="115"/>
      <c r="M74" s="76"/>
      <c r="N74" s="76"/>
      <c r="O74" s="76"/>
    </row>
    <row r="75" spans="1:15" s="11" customFormat="1" x14ac:dyDescent="0.25">
      <c r="B75" s="77"/>
      <c r="C75" s="65"/>
      <c r="E75" s="76"/>
      <c r="H75" s="114"/>
      <c r="I75" s="115"/>
      <c r="J75" s="76"/>
      <c r="K75" s="76"/>
      <c r="L75" s="115"/>
      <c r="M75" s="76"/>
      <c r="N75" s="76"/>
      <c r="O75" s="76"/>
    </row>
    <row r="76" spans="1:15" s="11" customFormat="1" x14ac:dyDescent="0.25">
      <c r="B76" s="77"/>
      <c r="C76" s="65"/>
      <c r="E76" s="76"/>
      <c r="H76" s="31"/>
      <c r="I76" s="80"/>
      <c r="L76" s="80"/>
    </row>
    <row r="77" spans="1:15" s="11" customFormat="1" x14ac:dyDescent="0.25">
      <c r="B77" s="77"/>
      <c r="C77" s="65"/>
      <c r="E77" s="76"/>
      <c r="H77" s="31"/>
      <c r="I77" s="80"/>
      <c r="L77" s="80"/>
    </row>
    <row r="78" spans="1:15" s="11" customFormat="1" x14ac:dyDescent="0.25">
      <c r="B78" s="77"/>
      <c r="C78" s="65"/>
      <c r="E78" s="76"/>
      <c r="H78" s="31"/>
      <c r="I78" s="80"/>
      <c r="L78" s="80"/>
    </row>
    <row r="79" spans="1:15" s="11" customFormat="1" x14ac:dyDescent="0.25">
      <c r="B79" s="77"/>
      <c r="C79" s="65"/>
      <c r="E79" s="76"/>
      <c r="H79" s="31"/>
      <c r="I79" s="80"/>
      <c r="L79" s="80"/>
    </row>
    <row r="80" spans="1:15" s="11" customFormat="1" x14ac:dyDescent="0.25">
      <c r="B80" s="77"/>
      <c r="C80" s="65"/>
      <c r="E80" s="76"/>
      <c r="H80" s="31"/>
      <c r="I80" s="80"/>
      <c r="L80" s="80"/>
    </row>
    <row r="81" spans="2:12" s="11" customFormat="1" x14ac:dyDescent="0.25">
      <c r="B81" s="77"/>
      <c r="C81" s="65"/>
      <c r="E81" s="76"/>
      <c r="H81" s="31"/>
      <c r="I81" s="80"/>
      <c r="L81" s="80"/>
    </row>
    <row r="82" spans="2:12" s="11" customFormat="1" x14ac:dyDescent="0.25">
      <c r="B82" s="77"/>
      <c r="C82" s="65"/>
      <c r="E82" s="76"/>
      <c r="H82" s="31"/>
      <c r="I82" s="80"/>
      <c r="L82" s="80"/>
    </row>
    <row r="83" spans="2:12" s="11" customFormat="1" x14ac:dyDescent="0.25">
      <c r="B83" s="77"/>
      <c r="C83" s="65"/>
      <c r="E83" s="76"/>
      <c r="H83" s="31"/>
      <c r="I83" s="80"/>
      <c r="L83" s="80"/>
    </row>
    <row r="84" spans="2:12" s="11" customFormat="1" x14ac:dyDescent="0.25">
      <c r="B84" s="77"/>
      <c r="C84" s="65"/>
      <c r="E84" s="76"/>
      <c r="H84" s="31"/>
      <c r="I84" s="80"/>
      <c r="L84" s="80"/>
    </row>
    <row r="85" spans="2:12" s="11" customFormat="1" x14ac:dyDescent="0.25">
      <c r="B85" s="77"/>
      <c r="C85" s="65"/>
      <c r="E85" s="76"/>
      <c r="H85" s="31"/>
      <c r="I85" s="80"/>
      <c r="L85" s="80"/>
    </row>
    <row r="86" spans="2:12" s="11" customFormat="1" x14ac:dyDescent="0.25">
      <c r="B86" s="77"/>
      <c r="C86" s="65"/>
      <c r="E86" s="76"/>
      <c r="H86" s="31"/>
      <c r="I86" s="80"/>
      <c r="L86" s="80"/>
    </row>
    <row r="87" spans="2:12" s="11" customFormat="1" x14ac:dyDescent="0.25">
      <c r="B87" s="77"/>
      <c r="C87" s="65"/>
      <c r="E87" s="76"/>
      <c r="H87" s="31"/>
      <c r="I87" s="80"/>
      <c r="L87" s="80"/>
    </row>
    <row r="88" spans="2:12" s="11" customFormat="1" x14ac:dyDescent="0.25">
      <c r="B88" s="77"/>
      <c r="C88" s="65"/>
      <c r="E88" s="76"/>
      <c r="H88" s="31"/>
      <c r="I88" s="80"/>
      <c r="L88" s="80"/>
    </row>
    <row r="89" spans="2:12" s="11" customFormat="1" x14ac:dyDescent="0.25">
      <c r="B89" s="77"/>
      <c r="C89" s="65"/>
      <c r="E89" s="76"/>
      <c r="H89" s="31"/>
      <c r="I89" s="80"/>
      <c r="L89" s="80"/>
    </row>
    <row r="90" spans="2:12" s="11" customFormat="1" x14ac:dyDescent="0.25">
      <c r="B90" s="77"/>
      <c r="C90" s="65"/>
      <c r="E90" s="76"/>
      <c r="H90" s="31"/>
      <c r="I90" s="80"/>
      <c r="L90" s="80"/>
    </row>
    <row r="91" spans="2:12" s="11" customFormat="1" x14ac:dyDescent="0.25">
      <c r="B91" s="77"/>
      <c r="C91" s="65"/>
      <c r="E91" s="76"/>
      <c r="H91" s="31"/>
      <c r="I91" s="80"/>
      <c r="L91" s="80"/>
    </row>
    <row r="92" spans="2:12" s="11" customFormat="1" x14ac:dyDescent="0.25">
      <c r="B92" s="77"/>
      <c r="C92" s="65"/>
      <c r="E92" s="76"/>
      <c r="H92" s="31"/>
      <c r="I92" s="80"/>
      <c r="L92" s="80"/>
    </row>
    <row r="93" spans="2:12" s="11" customFormat="1" x14ac:dyDescent="0.25">
      <c r="B93" s="77"/>
      <c r="C93" s="65"/>
      <c r="E93" s="76"/>
      <c r="H93" s="31"/>
      <c r="I93" s="80"/>
      <c r="L93" s="80"/>
    </row>
    <row r="94" spans="2:12" s="11" customFormat="1" x14ac:dyDescent="0.25">
      <c r="B94" s="77"/>
      <c r="C94" s="65"/>
      <c r="E94" s="76"/>
      <c r="H94" s="31"/>
      <c r="I94" s="80"/>
      <c r="L94" s="80"/>
    </row>
    <row r="95" spans="2:12" s="11" customFormat="1" x14ac:dyDescent="0.25">
      <c r="B95" s="77"/>
      <c r="C95" s="65"/>
      <c r="E95" s="76"/>
      <c r="H95" s="31"/>
      <c r="I95" s="80"/>
      <c r="L95" s="80"/>
    </row>
    <row r="96" spans="2:12" s="11" customFormat="1" x14ac:dyDescent="0.25">
      <c r="B96" s="77"/>
      <c r="C96" s="65"/>
      <c r="E96" s="76"/>
      <c r="H96" s="31"/>
      <c r="I96" s="80"/>
      <c r="L96" s="80"/>
    </row>
    <row r="97" spans="2:12" s="11" customFormat="1" x14ac:dyDescent="0.25">
      <c r="B97" s="77"/>
      <c r="C97" s="65"/>
      <c r="E97" s="76"/>
      <c r="H97" s="31"/>
      <c r="I97" s="80"/>
      <c r="L97" s="80"/>
    </row>
    <row r="98" spans="2:12" s="11" customFormat="1" x14ac:dyDescent="0.25">
      <c r="B98" s="77"/>
      <c r="C98" s="65"/>
      <c r="E98" s="76"/>
      <c r="H98" s="31"/>
      <c r="I98" s="80"/>
      <c r="L98" s="80"/>
    </row>
    <row r="99" spans="2:12" s="11" customFormat="1" x14ac:dyDescent="0.25">
      <c r="B99" s="77"/>
      <c r="C99" s="65"/>
      <c r="E99" s="76"/>
      <c r="H99" s="31"/>
      <c r="I99" s="80"/>
      <c r="L99" s="80"/>
    </row>
    <row r="100" spans="2:12" s="11" customFormat="1" x14ac:dyDescent="0.25">
      <c r="B100" s="77"/>
      <c r="C100" s="65"/>
      <c r="E100" s="76"/>
      <c r="H100" s="31"/>
      <c r="I100" s="80"/>
      <c r="L100" s="80"/>
    </row>
    <row r="101" spans="2:12" s="11" customFormat="1" x14ac:dyDescent="0.25">
      <c r="B101" s="77"/>
      <c r="C101" s="65"/>
      <c r="E101" s="76"/>
      <c r="H101" s="31"/>
      <c r="I101" s="80"/>
      <c r="L101" s="80"/>
    </row>
    <row r="102" spans="2:12" s="11" customFormat="1" x14ac:dyDescent="0.25">
      <c r="B102" s="77"/>
      <c r="C102" s="65"/>
      <c r="E102" s="76"/>
      <c r="H102" s="31"/>
      <c r="I102" s="80"/>
      <c r="L102" s="80"/>
    </row>
    <row r="103" spans="2:12" s="11" customFormat="1" x14ac:dyDescent="0.25">
      <c r="B103" s="77"/>
      <c r="C103" s="65"/>
      <c r="E103" s="76"/>
      <c r="H103" s="31"/>
      <c r="I103" s="80"/>
      <c r="L103" s="80"/>
    </row>
    <row r="104" spans="2:12" s="11" customFormat="1" x14ac:dyDescent="0.25">
      <c r="B104" s="77"/>
      <c r="C104" s="65"/>
      <c r="E104" s="76"/>
      <c r="H104" s="31"/>
      <c r="I104" s="80"/>
      <c r="L104" s="80"/>
    </row>
    <row r="105" spans="2:12" s="11" customFormat="1" x14ac:dyDescent="0.25">
      <c r="B105" s="77"/>
      <c r="C105" s="65"/>
      <c r="E105" s="76"/>
      <c r="H105" s="31"/>
      <c r="I105" s="80"/>
      <c r="L105" s="80"/>
    </row>
    <row r="106" spans="2:12" s="11" customFormat="1" x14ac:dyDescent="0.25">
      <c r="B106" s="77"/>
      <c r="C106" s="65"/>
      <c r="E106" s="76"/>
      <c r="H106" s="31"/>
      <c r="I106" s="80"/>
      <c r="L106" s="80"/>
    </row>
    <row r="107" spans="2:12" s="11" customFormat="1" x14ac:dyDescent="0.25">
      <c r="B107" s="77"/>
      <c r="C107" s="65"/>
      <c r="E107" s="76"/>
      <c r="H107" s="31"/>
      <c r="I107" s="80"/>
      <c r="L107" s="80"/>
    </row>
    <row r="108" spans="2:12" s="11" customFormat="1" x14ac:dyDescent="0.25">
      <c r="B108" s="77"/>
      <c r="C108" s="65"/>
      <c r="E108" s="76"/>
      <c r="H108" s="31"/>
      <c r="I108" s="80"/>
      <c r="L108" s="80"/>
    </row>
    <row r="109" spans="2:12" s="11" customFormat="1" x14ac:dyDescent="0.25">
      <c r="B109" s="77"/>
      <c r="C109" s="65"/>
      <c r="E109" s="76"/>
      <c r="H109" s="31"/>
      <c r="I109" s="80"/>
      <c r="L109" s="80"/>
    </row>
    <row r="110" spans="2:12" s="11" customFormat="1" x14ac:dyDescent="0.25">
      <c r="B110" s="77"/>
      <c r="C110" s="65"/>
      <c r="E110" s="76"/>
      <c r="H110" s="31"/>
      <c r="I110" s="80"/>
      <c r="L110" s="80"/>
    </row>
    <row r="111" spans="2:12" s="11" customFormat="1" x14ac:dyDescent="0.25">
      <c r="B111" s="77"/>
      <c r="C111" s="65"/>
      <c r="E111" s="76"/>
      <c r="H111" s="31"/>
      <c r="I111" s="80"/>
      <c r="L111" s="80"/>
    </row>
    <row r="112" spans="2:12" s="11" customFormat="1" x14ac:dyDescent="0.25">
      <c r="B112" s="77"/>
      <c r="C112" s="65"/>
      <c r="E112" s="76"/>
      <c r="H112" s="31"/>
      <c r="I112" s="80"/>
      <c r="L112" s="80"/>
    </row>
    <row r="113" spans="2:12" s="11" customFormat="1" x14ac:dyDescent="0.25">
      <c r="B113" s="77"/>
      <c r="C113" s="65"/>
      <c r="E113" s="76"/>
      <c r="H113" s="31"/>
      <c r="I113" s="80"/>
      <c r="L113" s="80"/>
    </row>
    <row r="114" spans="2:12" s="11" customFormat="1" x14ac:dyDescent="0.25">
      <c r="B114" s="77"/>
      <c r="C114" s="65"/>
      <c r="E114" s="76"/>
      <c r="H114" s="31"/>
      <c r="I114" s="80"/>
      <c r="L114" s="80"/>
    </row>
    <row r="115" spans="2:12" s="11" customFormat="1" x14ac:dyDescent="0.25">
      <c r="B115" s="77"/>
      <c r="C115" s="65"/>
      <c r="E115" s="76"/>
      <c r="H115" s="31"/>
      <c r="I115" s="80"/>
      <c r="L115" s="80"/>
    </row>
    <row r="116" spans="2:12" s="11" customFormat="1" x14ac:dyDescent="0.25">
      <c r="B116" s="77"/>
      <c r="C116" s="65"/>
      <c r="E116" s="76"/>
      <c r="H116" s="31"/>
      <c r="I116" s="80"/>
      <c r="L116" s="80"/>
    </row>
    <row r="117" spans="2:12" s="11" customFormat="1" x14ac:dyDescent="0.25">
      <c r="B117" s="77"/>
      <c r="C117" s="65"/>
      <c r="E117" s="76"/>
      <c r="H117" s="31"/>
      <c r="I117" s="80"/>
      <c r="L117" s="80"/>
    </row>
    <row r="118" spans="2:12" s="11" customFormat="1" x14ac:dyDescent="0.25">
      <c r="B118" s="77"/>
      <c r="C118" s="65"/>
      <c r="E118" s="76"/>
      <c r="H118" s="31"/>
      <c r="I118" s="80"/>
      <c r="L118" s="80"/>
    </row>
    <row r="119" spans="2:12" s="11" customFormat="1" x14ac:dyDescent="0.25">
      <c r="B119" s="77"/>
      <c r="C119" s="65"/>
      <c r="E119" s="76"/>
      <c r="H119" s="31"/>
      <c r="I119" s="80"/>
      <c r="L119" s="80"/>
    </row>
    <row r="120" spans="2:12" s="11" customFormat="1" x14ac:dyDescent="0.25">
      <c r="B120" s="77"/>
      <c r="C120" s="65"/>
      <c r="E120" s="76"/>
      <c r="H120" s="31"/>
      <c r="I120" s="80"/>
      <c r="L120" s="80"/>
    </row>
    <row r="121" spans="2:12" s="11" customFormat="1" x14ac:dyDescent="0.25">
      <c r="B121" s="77"/>
      <c r="C121" s="65"/>
      <c r="E121" s="76"/>
      <c r="H121" s="31"/>
      <c r="I121" s="80"/>
      <c r="L121" s="80"/>
    </row>
    <row r="122" spans="2:12" s="11" customFormat="1" x14ac:dyDescent="0.25">
      <c r="B122" s="77"/>
      <c r="C122" s="65"/>
      <c r="E122" s="76"/>
      <c r="H122" s="31"/>
      <c r="I122" s="80"/>
      <c r="L122" s="80"/>
    </row>
    <row r="123" spans="2:12" s="11" customFormat="1" x14ac:dyDescent="0.25">
      <c r="B123" s="77"/>
      <c r="C123" s="65"/>
      <c r="E123" s="76"/>
      <c r="H123" s="31"/>
      <c r="I123" s="80"/>
      <c r="L123" s="80"/>
    </row>
    <row r="124" spans="2:12" s="11" customFormat="1" x14ac:dyDescent="0.25">
      <c r="B124" s="77"/>
      <c r="C124" s="65"/>
      <c r="E124" s="76"/>
      <c r="H124" s="31"/>
      <c r="I124" s="80"/>
      <c r="L124" s="80"/>
    </row>
    <row r="125" spans="2:12" s="11" customFormat="1" x14ac:dyDescent="0.25">
      <c r="B125" s="77"/>
      <c r="C125" s="65"/>
      <c r="E125" s="76"/>
      <c r="H125" s="31"/>
      <c r="I125" s="80"/>
      <c r="L125" s="80"/>
    </row>
    <row r="126" spans="2:12" s="11" customFormat="1" x14ac:dyDescent="0.25">
      <c r="B126" s="77"/>
      <c r="C126" s="65"/>
      <c r="E126" s="76"/>
      <c r="H126" s="31"/>
      <c r="I126" s="80"/>
      <c r="L126" s="80"/>
    </row>
    <row r="127" spans="2:12" s="11" customFormat="1" x14ac:dyDescent="0.25">
      <c r="B127" s="77"/>
      <c r="C127" s="65"/>
      <c r="E127" s="76"/>
      <c r="H127" s="31"/>
      <c r="I127" s="80"/>
      <c r="L127" s="80"/>
    </row>
    <row r="128" spans="2:12" s="11" customFormat="1" x14ac:dyDescent="0.25">
      <c r="B128" s="77"/>
      <c r="C128" s="65"/>
      <c r="E128" s="76"/>
      <c r="H128" s="31"/>
      <c r="I128" s="80"/>
      <c r="L128" s="80"/>
    </row>
    <row r="129" spans="2:12" s="11" customFormat="1" x14ac:dyDescent="0.25">
      <c r="B129" s="77"/>
      <c r="C129" s="65"/>
      <c r="E129" s="76"/>
      <c r="H129" s="31"/>
      <c r="I129" s="80"/>
      <c r="L129" s="80"/>
    </row>
    <row r="130" spans="2:12" s="11" customFormat="1" x14ac:dyDescent="0.25">
      <c r="B130" s="77"/>
      <c r="C130" s="65"/>
      <c r="E130" s="76"/>
      <c r="H130" s="31"/>
      <c r="I130" s="80"/>
      <c r="L130" s="80"/>
    </row>
    <row r="131" spans="2:12" s="11" customFormat="1" x14ac:dyDescent="0.25">
      <c r="B131" s="77"/>
      <c r="C131" s="65"/>
      <c r="E131" s="76"/>
      <c r="H131" s="31"/>
      <c r="I131" s="80"/>
      <c r="L131" s="80"/>
    </row>
    <row r="132" spans="2:12" s="11" customFormat="1" x14ac:dyDescent="0.25">
      <c r="B132" s="77"/>
      <c r="C132" s="65"/>
      <c r="E132" s="76"/>
      <c r="H132" s="31"/>
      <c r="I132" s="80"/>
      <c r="L132" s="80"/>
    </row>
    <row r="133" spans="2:12" s="11" customFormat="1" x14ac:dyDescent="0.25">
      <c r="B133" s="77"/>
      <c r="C133" s="65"/>
      <c r="E133" s="76"/>
      <c r="H133" s="31"/>
      <c r="I133" s="80"/>
      <c r="L133" s="80"/>
    </row>
    <row r="134" spans="2:12" s="11" customFormat="1" x14ac:dyDescent="0.25">
      <c r="B134" s="77"/>
      <c r="C134" s="65"/>
      <c r="E134" s="76"/>
      <c r="H134" s="31"/>
      <c r="I134" s="80"/>
      <c r="L134" s="80"/>
    </row>
    <row r="135" spans="2:12" s="11" customFormat="1" x14ac:dyDescent="0.25">
      <c r="B135" s="77"/>
      <c r="C135" s="65"/>
      <c r="E135" s="76"/>
      <c r="H135" s="31"/>
      <c r="I135" s="80"/>
      <c r="L135" s="80"/>
    </row>
    <row r="136" spans="2:12" s="11" customFormat="1" x14ac:dyDescent="0.25">
      <c r="B136" s="77"/>
      <c r="C136" s="65"/>
      <c r="E136" s="76"/>
      <c r="H136" s="31"/>
      <c r="I136" s="80"/>
      <c r="L136" s="80"/>
    </row>
    <row r="137" spans="2:12" s="11" customFormat="1" x14ac:dyDescent="0.25">
      <c r="B137" s="77"/>
      <c r="C137" s="65"/>
      <c r="E137" s="76"/>
      <c r="H137" s="31"/>
      <c r="I137" s="80"/>
      <c r="L137" s="80"/>
    </row>
    <row r="138" spans="2:12" s="11" customFormat="1" x14ac:dyDescent="0.25">
      <c r="B138" s="77"/>
      <c r="C138" s="65"/>
      <c r="E138" s="76"/>
      <c r="H138" s="31"/>
      <c r="I138" s="80"/>
      <c r="L138" s="80"/>
    </row>
    <row r="139" spans="2:12" s="11" customFormat="1" x14ac:dyDescent="0.25">
      <c r="B139" s="77"/>
      <c r="C139" s="65"/>
      <c r="E139" s="76"/>
      <c r="H139" s="31"/>
      <c r="I139" s="80"/>
      <c r="L139" s="80"/>
    </row>
    <row r="140" spans="2:12" s="11" customFormat="1" x14ac:dyDescent="0.25">
      <c r="B140" s="77"/>
      <c r="C140" s="65"/>
      <c r="E140" s="76"/>
      <c r="H140" s="31"/>
      <c r="I140" s="80"/>
      <c r="L140" s="80"/>
    </row>
    <row r="141" spans="2:12" s="11" customFormat="1" x14ac:dyDescent="0.25">
      <c r="B141" s="77"/>
      <c r="C141" s="65"/>
      <c r="E141" s="76"/>
      <c r="H141" s="31"/>
      <c r="I141" s="80"/>
      <c r="L141" s="80"/>
    </row>
    <row r="142" spans="2:12" s="11" customFormat="1" x14ac:dyDescent="0.25">
      <c r="B142" s="77"/>
      <c r="C142" s="65"/>
      <c r="E142" s="76"/>
      <c r="H142" s="31"/>
      <c r="I142" s="80"/>
      <c r="L142" s="80"/>
    </row>
    <row r="143" spans="2:12" s="11" customFormat="1" x14ac:dyDescent="0.25">
      <c r="B143" s="77"/>
      <c r="C143" s="65"/>
      <c r="E143" s="76"/>
      <c r="H143" s="31"/>
      <c r="I143" s="80"/>
      <c r="L143" s="80"/>
    </row>
    <row r="144" spans="2:12" s="11" customFormat="1" x14ac:dyDescent="0.25">
      <c r="B144" s="77"/>
      <c r="C144" s="65"/>
      <c r="E144" s="76"/>
      <c r="H144" s="31"/>
      <c r="I144" s="80"/>
      <c r="L144" s="80"/>
    </row>
    <row r="145" spans="2:12" s="11" customFormat="1" x14ac:dyDescent="0.25">
      <c r="B145" s="77"/>
      <c r="C145" s="65"/>
      <c r="E145" s="76"/>
      <c r="H145" s="31"/>
      <c r="I145" s="80"/>
      <c r="L145" s="80"/>
    </row>
    <row r="146" spans="2:12" s="11" customFormat="1" x14ac:dyDescent="0.25">
      <c r="B146" s="77"/>
      <c r="C146" s="65"/>
      <c r="E146" s="76"/>
      <c r="H146" s="31"/>
      <c r="I146" s="80"/>
      <c r="L146" s="80"/>
    </row>
    <row r="147" spans="2:12" s="11" customFormat="1" x14ac:dyDescent="0.25">
      <c r="B147" s="77"/>
      <c r="C147" s="65"/>
      <c r="E147" s="76"/>
      <c r="H147" s="31"/>
      <c r="I147" s="80"/>
      <c r="L147" s="80"/>
    </row>
    <row r="148" spans="2:12" s="11" customFormat="1" x14ac:dyDescent="0.25">
      <c r="B148" s="77"/>
      <c r="C148" s="65"/>
      <c r="E148" s="76"/>
      <c r="H148" s="31"/>
      <c r="I148" s="80"/>
      <c r="L148" s="80"/>
    </row>
    <row r="149" spans="2:12" s="11" customFormat="1" x14ac:dyDescent="0.25">
      <c r="B149" s="77"/>
      <c r="C149" s="65"/>
      <c r="E149" s="76"/>
      <c r="H149" s="31"/>
      <c r="I149" s="80"/>
      <c r="L149" s="80"/>
    </row>
    <row r="150" spans="2:12" s="11" customFormat="1" x14ac:dyDescent="0.25">
      <c r="B150" s="77"/>
      <c r="C150" s="65"/>
      <c r="E150" s="76"/>
      <c r="H150" s="31"/>
      <c r="I150" s="80"/>
      <c r="L150" s="80"/>
    </row>
    <row r="151" spans="2:12" s="11" customFormat="1" x14ac:dyDescent="0.25">
      <c r="B151" s="77"/>
      <c r="C151" s="65"/>
      <c r="E151" s="76"/>
      <c r="H151" s="31"/>
      <c r="I151" s="80"/>
      <c r="L151" s="80"/>
    </row>
    <row r="152" spans="2:12" s="11" customFormat="1" x14ac:dyDescent="0.25">
      <c r="B152" s="77"/>
      <c r="C152" s="65"/>
      <c r="E152" s="76"/>
      <c r="H152" s="31"/>
      <c r="I152" s="80"/>
      <c r="L152" s="80"/>
    </row>
    <row r="153" spans="2:12" s="11" customFormat="1" x14ac:dyDescent="0.25">
      <c r="B153" s="77"/>
      <c r="C153" s="65"/>
      <c r="E153" s="76"/>
      <c r="H153" s="31"/>
      <c r="I153" s="80"/>
      <c r="L153" s="80"/>
    </row>
    <row r="154" spans="2:12" s="11" customFormat="1" x14ac:dyDescent="0.25">
      <c r="B154" s="77"/>
      <c r="C154" s="65"/>
      <c r="E154" s="76"/>
      <c r="H154" s="31"/>
      <c r="I154" s="80"/>
      <c r="L154" s="80"/>
    </row>
    <row r="155" spans="2:12" s="11" customFormat="1" x14ac:dyDescent="0.25">
      <c r="B155" s="77"/>
      <c r="C155" s="65"/>
      <c r="E155" s="76"/>
      <c r="H155" s="31"/>
      <c r="I155" s="80"/>
      <c r="L155" s="80"/>
    </row>
    <row r="156" spans="2:12" s="11" customFormat="1" x14ac:dyDescent="0.25">
      <c r="B156" s="77"/>
      <c r="C156" s="65"/>
      <c r="E156" s="76"/>
      <c r="H156" s="31"/>
      <c r="I156" s="80"/>
      <c r="L156" s="80"/>
    </row>
    <row r="157" spans="2:12" s="11" customFormat="1" x14ac:dyDescent="0.25">
      <c r="B157" s="77"/>
      <c r="C157" s="65"/>
      <c r="E157" s="76"/>
      <c r="H157" s="31"/>
      <c r="I157" s="80"/>
      <c r="L157" s="80"/>
    </row>
    <row r="158" spans="2:12" s="11" customFormat="1" x14ac:dyDescent="0.25">
      <c r="B158" s="77"/>
      <c r="C158" s="65"/>
      <c r="E158" s="76"/>
      <c r="H158" s="31"/>
      <c r="I158" s="80"/>
      <c r="L158" s="80"/>
    </row>
    <row r="159" spans="2:12" s="11" customFormat="1" x14ac:dyDescent="0.25">
      <c r="B159" s="77"/>
      <c r="C159" s="65"/>
      <c r="E159" s="76"/>
      <c r="H159" s="31"/>
      <c r="I159" s="80"/>
      <c r="L159" s="80"/>
    </row>
    <row r="160" spans="2:12" s="11" customFormat="1" x14ac:dyDescent="0.25">
      <c r="B160" s="77"/>
      <c r="C160" s="65"/>
      <c r="E160" s="76"/>
      <c r="H160" s="31"/>
      <c r="I160" s="80"/>
      <c r="L160" s="80"/>
    </row>
    <row r="161" spans="2:12" s="11" customFormat="1" x14ac:dyDescent="0.25">
      <c r="B161" s="77"/>
      <c r="C161" s="65"/>
      <c r="E161" s="76"/>
      <c r="H161" s="31"/>
      <c r="I161" s="80"/>
      <c r="L161" s="80"/>
    </row>
    <row r="162" spans="2:12" s="11" customFormat="1" x14ac:dyDescent="0.25">
      <c r="B162" s="77"/>
      <c r="C162" s="65"/>
      <c r="E162" s="76"/>
      <c r="H162" s="31"/>
      <c r="I162" s="80"/>
      <c r="L162" s="80"/>
    </row>
    <row r="163" spans="2:12" s="11" customFormat="1" x14ac:dyDescent="0.25">
      <c r="B163" s="77"/>
      <c r="C163" s="65"/>
      <c r="E163" s="76"/>
      <c r="H163" s="31"/>
      <c r="I163" s="80"/>
      <c r="L163" s="80"/>
    </row>
    <row r="164" spans="2:12" s="11" customFormat="1" x14ac:dyDescent="0.25">
      <c r="B164" s="77"/>
      <c r="C164" s="65"/>
      <c r="E164" s="76"/>
      <c r="H164" s="31"/>
      <c r="I164" s="80"/>
      <c r="L164" s="80"/>
    </row>
    <row r="165" spans="2:12" s="11" customFormat="1" x14ac:dyDescent="0.25">
      <c r="B165" s="77"/>
      <c r="C165" s="65"/>
      <c r="E165" s="76"/>
      <c r="H165" s="31"/>
      <c r="I165" s="80"/>
      <c r="L165" s="80"/>
    </row>
    <row r="166" spans="2:12" s="11" customFormat="1" x14ac:dyDescent="0.25">
      <c r="B166" s="77"/>
      <c r="C166" s="65"/>
      <c r="E166" s="76"/>
      <c r="H166" s="31"/>
      <c r="I166" s="80"/>
      <c r="L166" s="80"/>
    </row>
    <row r="167" spans="2:12" s="11" customFormat="1" x14ac:dyDescent="0.25">
      <c r="B167" s="77"/>
      <c r="C167" s="65"/>
      <c r="E167" s="76"/>
      <c r="H167" s="31"/>
      <c r="I167" s="80"/>
      <c r="L167" s="80"/>
    </row>
    <row r="168" spans="2:12" s="11" customFormat="1" x14ac:dyDescent="0.25">
      <c r="B168" s="77"/>
      <c r="C168" s="65"/>
      <c r="E168" s="76"/>
      <c r="H168" s="31"/>
      <c r="I168" s="80"/>
      <c r="L168" s="80"/>
    </row>
    <row r="169" spans="2:12" s="11" customFormat="1" x14ac:dyDescent="0.25">
      <c r="B169" s="77"/>
      <c r="C169" s="65"/>
      <c r="E169" s="76"/>
      <c r="H169" s="31"/>
      <c r="I169" s="80"/>
      <c r="L169" s="80"/>
    </row>
    <row r="170" spans="2:12" s="11" customFormat="1" x14ac:dyDescent="0.25">
      <c r="B170" s="77"/>
      <c r="C170" s="65"/>
      <c r="E170" s="76"/>
      <c r="H170" s="31"/>
      <c r="I170" s="80"/>
      <c r="L170" s="80"/>
    </row>
    <row r="171" spans="2:12" s="11" customFormat="1" x14ac:dyDescent="0.25">
      <c r="B171" s="77"/>
      <c r="C171" s="65"/>
      <c r="E171" s="76"/>
      <c r="H171" s="31"/>
      <c r="I171" s="80"/>
      <c r="L171" s="80"/>
    </row>
    <row r="172" spans="2:12" s="11" customFormat="1" x14ac:dyDescent="0.25">
      <c r="B172" s="77"/>
      <c r="C172" s="65"/>
      <c r="E172" s="76"/>
      <c r="H172" s="31"/>
      <c r="I172" s="80"/>
      <c r="L172" s="80"/>
    </row>
    <row r="173" spans="2:12" s="11" customFormat="1" x14ac:dyDescent="0.25">
      <c r="B173" s="77"/>
      <c r="C173" s="65"/>
      <c r="E173" s="76"/>
      <c r="H173" s="31"/>
      <c r="I173" s="80"/>
      <c r="L173" s="80"/>
    </row>
    <row r="174" spans="2:12" s="11" customFormat="1" x14ac:dyDescent="0.25">
      <c r="B174" s="77"/>
      <c r="C174" s="65"/>
      <c r="E174" s="76"/>
      <c r="H174" s="31"/>
      <c r="I174" s="80"/>
      <c r="L174" s="80"/>
    </row>
    <row r="175" spans="2:12" s="11" customFormat="1" x14ac:dyDescent="0.25">
      <c r="B175" s="77"/>
      <c r="C175" s="65"/>
      <c r="E175" s="76"/>
      <c r="H175" s="31"/>
      <c r="I175" s="80"/>
      <c r="L175" s="80"/>
    </row>
    <row r="176" spans="2:12" s="11" customFormat="1" x14ac:dyDescent="0.25">
      <c r="B176" s="77"/>
      <c r="C176" s="65"/>
      <c r="E176" s="76"/>
      <c r="H176" s="31"/>
      <c r="I176" s="80"/>
      <c r="L176" s="80"/>
    </row>
    <row r="177" spans="2:12" s="11" customFormat="1" x14ac:dyDescent="0.25">
      <c r="B177" s="77"/>
      <c r="C177" s="65"/>
      <c r="E177" s="76"/>
      <c r="H177" s="31"/>
      <c r="I177" s="80"/>
      <c r="L177" s="80"/>
    </row>
    <row r="178" spans="2:12" s="11" customFormat="1" x14ac:dyDescent="0.25">
      <c r="B178" s="77"/>
      <c r="C178" s="65"/>
      <c r="E178" s="76"/>
      <c r="H178" s="31"/>
      <c r="I178" s="80"/>
      <c r="L178" s="80"/>
    </row>
    <row r="179" spans="2:12" s="11" customFormat="1" x14ac:dyDescent="0.25">
      <c r="B179" s="77"/>
      <c r="C179" s="65"/>
      <c r="E179" s="76"/>
      <c r="H179" s="31"/>
      <c r="I179" s="80"/>
      <c r="L179" s="80"/>
    </row>
    <row r="180" spans="2:12" s="11" customFormat="1" x14ac:dyDescent="0.25">
      <c r="B180" s="77"/>
      <c r="C180" s="65"/>
      <c r="E180" s="76"/>
      <c r="H180" s="31"/>
      <c r="I180" s="80"/>
      <c r="L180" s="80"/>
    </row>
    <row r="181" spans="2:12" s="11" customFormat="1" x14ac:dyDescent="0.25">
      <c r="B181" s="77"/>
      <c r="C181" s="65"/>
      <c r="E181" s="76"/>
      <c r="H181" s="31"/>
      <c r="I181" s="80"/>
      <c r="L181" s="80"/>
    </row>
    <row r="182" spans="2:12" s="11" customFormat="1" x14ac:dyDescent="0.25">
      <c r="B182" s="77"/>
      <c r="C182" s="65"/>
      <c r="E182" s="76"/>
      <c r="H182" s="31"/>
      <c r="I182" s="80"/>
      <c r="L182" s="80"/>
    </row>
    <row r="183" spans="2:12" s="11" customFormat="1" x14ac:dyDescent="0.25">
      <c r="B183" s="77"/>
      <c r="C183" s="65"/>
      <c r="E183" s="76"/>
      <c r="H183" s="31"/>
      <c r="I183" s="80"/>
      <c r="L183" s="80"/>
    </row>
    <row r="184" spans="2:12" s="11" customFormat="1" x14ac:dyDescent="0.25">
      <c r="B184" s="77"/>
      <c r="C184" s="65"/>
      <c r="E184" s="76"/>
      <c r="H184" s="31"/>
      <c r="I184" s="80"/>
      <c r="L184" s="80"/>
    </row>
    <row r="185" spans="2:12" s="11" customFormat="1" x14ac:dyDescent="0.25">
      <c r="B185" s="77"/>
      <c r="C185" s="65"/>
      <c r="E185" s="76"/>
      <c r="H185" s="31"/>
      <c r="I185" s="80"/>
      <c r="L185" s="80"/>
    </row>
    <row r="186" spans="2:12" s="11" customFormat="1" x14ac:dyDescent="0.25">
      <c r="B186" s="77"/>
      <c r="C186" s="65"/>
      <c r="E186" s="76"/>
      <c r="H186" s="31"/>
      <c r="I186" s="80"/>
      <c r="L186" s="80"/>
    </row>
    <row r="187" spans="2:12" s="11" customFormat="1" x14ac:dyDescent="0.25">
      <c r="B187" s="77"/>
      <c r="C187" s="65"/>
      <c r="E187" s="76"/>
      <c r="H187" s="31"/>
      <c r="I187" s="80"/>
      <c r="L187" s="80"/>
    </row>
    <row r="188" spans="2:12" s="11" customFormat="1" x14ac:dyDescent="0.25">
      <c r="B188" s="77"/>
      <c r="C188" s="65"/>
      <c r="E188" s="76"/>
      <c r="H188" s="31"/>
      <c r="I188" s="80"/>
      <c r="L188" s="80"/>
    </row>
    <row r="189" spans="2:12" s="11" customFormat="1" x14ac:dyDescent="0.25">
      <c r="B189" s="77"/>
      <c r="C189" s="65"/>
      <c r="E189" s="76"/>
      <c r="H189" s="31"/>
      <c r="I189" s="80"/>
      <c r="L189" s="80"/>
    </row>
    <row r="190" spans="2:12" s="11" customFormat="1" x14ac:dyDescent="0.25">
      <c r="B190" s="77"/>
      <c r="C190" s="65"/>
      <c r="E190" s="76"/>
      <c r="H190" s="31"/>
      <c r="I190" s="80"/>
      <c r="L190" s="80"/>
    </row>
    <row r="191" spans="2:12" s="11" customFormat="1" x14ac:dyDescent="0.25">
      <c r="B191" s="77"/>
      <c r="C191" s="65"/>
      <c r="E191" s="76"/>
      <c r="H191" s="31"/>
      <c r="I191" s="80"/>
      <c r="L191" s="80"/>
    </row>
    <row r="192" spans="2:12" s="11" customFormat="1" x14ac:dyDescent="0.25">
      <c r="B192" s="77"/>
      <c r="C192" s="65"/>
      <c r="E192" s="76"/>
      <c r="H192" s="31"/>
      <c r="I192" s="80"/>
      <c r="L192" s="80"/>
    </row>
    <row r="193" spans="2:12" s="11" customFormat="1" x14ac:dyDescent="0.25">
      <c r="B193" s="77"/>
      <c r="C193" s="65"/>
      <c r="E193" s="76"/>
      <c r="H193" s="31"/>
      <c r="I193" s="80"/>
      <c r="L193" s="80"/>
    </row>
    <row r="194" spans="2:12" s="11" customFormat="1" x14ac:dyDescent="0.25">
      <c r="B194" s="77"/>
      <c r="C194" s="65"/>
      <c r="E194" s="76"/>
      <c r="H194" s="31"/>
      <c r="I194" s="80"/>
      <c r="L194" s="80"/>
    </row>
    <row r="195" spans="2:12" s="11" customFormat="1" x14ac:dyDescent="0.25">
      <c r="B195" s="77"/>
      <c r="C195" s="65"/>
      <c r="E195" s="76"/>
      <c r="H195" s="31"/>
      <c r="I195" s="80"/>
      <c r="L195" s="80"/>
    </row>
    <row r="196" spans="2:12" s="11" customFormat="1" x14ac:dyDescent="0.25">
      <c r="B196" s="77"/>
      <c r="C196" s="65"/>
      <c r="E196" s="76"/>
      <c r="H196" s="31"/>
      <c r="I196" s="80"/>
      <c r="L196" s="80"/>
    </row>
    <row r="197" spans="2:12" s="11" customFormat="1" x14ac:dyDescent="0.25">
      <c r="B197" s="77"/>
      <c r="C197" s="65"/>
      <c r="E197" s="76"/>
      <c r="H197" s="31"/>
      <c r="I197" s="80"/>
      <c r="L197" s="80"/>
    </row>
    <row r="198" spans="2:12" s="11" customFormat="1" x14ac:dyDescent="0.25">
      <c r="B198" s="77"/>
      <c r="C198" s="65"/>
      <c r="E198" s="76"/>
      <c r="H198" s="31"/>
      <c r="I198" s="80"/>
      <c r="L198" s="80"/>
    </row>
    <row r="199" spans="2:12" s="11" customFormat="1" x14ac:dyDescent="0.25">
      <c r="B199" s="77"/>
      <c r="C199" s="65"/>
      <c r="E199" s="76"/>
      <c r="H199" s="31"/>
      <c r="I199" s="80"/>
      <c r="L199" s="80"/>
    </row>
    <row r="200" spans="2:12" s="11" customFormat="1" x14ac:dyDescent="0.25">
      <c r="B200" s="77"/>
      <c r="C200" s="65"/>
      <c r="E200" s="76"/>
      <c r="H200" s="31"/>
      <c r="I200" s="80"/>
      <c r="L200" s="80"/>
    </row>
    <row r="201" spans="2:12" s="11" customFormat="1" x14ac:dyDescent="0.25">
      <c r="B201" s="77"/>
      <c r="C201" s="65"/>
      <c r="E201" s="76"/>
      <c r="H201" s="31"/>
      <c r="I201" s="80"/>
      <c r="L201" s="80"/>
    </row>
    <row r="202" spans="2:12" s="11" customFormat="1" x14ac:dyDescent="0.25">
      <c r="B202" s="77"/>
      <c r="C202" s="65"/>
      <c r="E202" s="76"/>
      <c r="H202" s="31"/>
      <c r="I202" s="80"/>
      <c r="L202" s="80"/>
    </row>
    <row r="203" spans="2:12" s="11" customFormat="1" x14ac:dyDescent="0.25">
      <c r="B203" s="77"/>
      <c r="C203" s="65"/>
      <c r="E203" s="76"/>
      <c r="H203" s="31"/>
      <c r="I203" s="80"/>
      <c r="L203" s="80"/>
    </row>
    <row r="204" spans="2:12" s="11" customFormat="1" x14ac:dyDescent="0.25">
      <c r="B204" s="77"/>
      <c r="C204" s="65"/>
      <c r="E204" s="76"/>
      <c r="H204" s="31"/>
      <c r="I204" s="80"/>
      <c r="L204" s="80"/>
    </row>
    <row r="205" spans="2:12" s="11" customFormat="1" x14ac:dyDescent="0.25">
      <c r="B205" s="77"/>
      <c r="C205" s="65"/>
      <c r="E205" s="76"/>
      <c r="H205" s="31"/>
      <c r="I205" s="80"/>
      <c r="L205" s="80"/>
    </row>
    <row r="206" spans="2:12" s="11" customFormat="1" x14ac:dyDescent="0.25">
      <c r="B206" s="77"/>
      <c r="C206" s="65"/>
      <c r="E206" s="76"/>
      <c r="H206" s="31"/>
      <c r="I206" s="80"/>
      <c r="L206" s="80"/>
    </row>
    <row r="207" spans="2:12" s="11" customFormat="1" x14ac:dyDescent="0.25">
      <c r="B207" s="77"/>
      <c r="C207" s="65"/>
      <c r="E207" s="76"/>
      <c r="H207" s="31"/>
      <c r="I207" s="80"/>
      <c r="L207" s="80"/>
    </row>
    <row r="208" spans="2:12" s="11" customFormat="1" x14ac:dyDescent="0.25">
      <c r="B208" s="77"/>
      <c r="C208" s="65"/>
      <c r="E208" s="76"/>
      <c r="H208" s="31"/>
      <c r="I208" s="80"/>
      <c r="L208" s="80"/>
    </row>
    <row r="209" spans="2:12" s="11" customFormat="1" x14ac:dyDescent="0.25">
      <c r="B209" s="77"/>
      <c r="C209" s="65"/>
      <c r="E209" s="76"/>
      <c r="H209" s="31"/>
      <c r="I209" s="80"/>
      <c r="L209" s="80"/>
    </row>
    <row r="210" spans="2:12" s="11" customFormat="1" x14ac:dyDescent="0.25">
      <c r="B210" s="77"/>
      <c r="C210" s="65"/>
      <c r="E210" s="76"/>
      <c r="H210" s="31"/>
      <c r="I210" s="80"/>
      <c r="L210" s="80"/>
    </row>
    <row r="211" spans="2:12" s="11" customFormat="1" x14ac:dyDescent="0.25">
      <c r="B211" s="77"/>
      <c r="C211" s="65"/>
      <c r="E211" s="76"/>
      <c r="H211" s="31"/>
      <c r="I211" s="80"/>
      <c r="L211" s="80"/>
    </row>
    <row r="212" spans="2:12" s="11" customFormat="1" x14ac:dyDescent="0.25">
      <c r="B212" s="77"/>
      <c r="C212" s="65"/>
      <c r="E212" s="76"/>
      <c r="H212" s="31"/>
      <c r="I212" s="80"/>
      <c r="L212" s="80"/>
    </row>
    <row r="213" spans="2:12" s="11" customFormat="1" x14ac:dyDescent="0.25">
      <c r="B213" s="77"/>
      <c r="C213" s="65"/>
      <c r="E213" s="76"/>
      <c r="H213" s="31"/>
      <c r="I213" s="80"/>
      <c r="L213" s="80"/>
    </row>
    <row r="214" spans="2:12" s="11" customFormat="1" x14ac:dyDescent="0.25">
      <c r="B214" s="77"/>
      <c r="C214" s="65"/>
      <c r="E214" s="76"/>
      <c r="H214" s="31"/>
      <c r="I214" s="80"/>
      <c r="L214" s="80"/>
    </row>
    <row r="215" spans="2:12" s="11" customFormat="1" x14ac:dyDescent="0.25">
      <c r="B215" s="77"/>
      <c r="C215" s="65"/>
      <c r="E215" s="76"/>
      <c r="H215" s="31"/>
      <c r="I215" s="80"/>
      <c r="L215" s="80"/>
    </row>
    <row r="216" spans="2:12" s="11" customFormat="1" x14ac:dyDescent="0.25">
      <c r="B216" s="77"/>
      <c r="C216" s="65"/>
      <c r="E216" s="76"/>
      <c r="H216" s="31"/>
      <c r="I216" s="80"/>
      <c r="L216" s="80"/>
    </row>
    <row r="217" spans="2:12" s="11" customFormat="1" x14ac:dyDescent="0.25">
      <c r="B217" s="77"/>
      <c r="C217" s="65"/>
      <c r="E217" s="76"/>
      <c r="H217" s="31"/>
      <c r="I217" s="80"/>
      <c r="L217" s="80"/>
    </row>
    <row r="218" spans="2:12" s="11" customFormat="1" x14ac:dyDescent="0.25">
      <c r="B218" s="77"/>
      <c r="C218" s="65"/>
      <c r="E218" s="76"/>
      <c r="H218" s="31"/>
      <c r="I218" s="80"/>
      <c r="L218" s="80"/>
    </row>
    <row r="219" spans="2:12" s="11" customFormat="1" x14ac:dyDescent="0.25">
      <c r="B219" s="77"/>
      <c r="C219" s="65"/>
      <c r="E219" s="76"/>
      <c r="H219" s="31"/>
      <c r="I219" s="80"/>
      <c r="L219" s="80"/>
    </row>
    <row r="220" spans="2:12" s="11" customFormat="1" x14ac:dyDescent="0.25">
      <c r="B220" s="77"/>
      <c r="C220" s="65"/>
      <c r="E220" s="76"/>
      <c r="H220" s="31"/>
      <c r="I220" s="80"/>
      <c r="L220" s="80"/>
    </row>
    <row r="221" spans="2:12" x14ac:dyDescent="0.25">
      <c r="I221" s="79"/>
      <c r="L221" s="79"/>
    </row>
    <row r="222" spans="2:12" x14ac:dyDescent="0.25">
      <c r="I222" s="79"/>
      <c r="L222" s="79"/>
    </row>
    <row r="223" spans="2:12" x14ac:dyDescent="0.25">
      <c r="I223" s="79"/>
      <c r="L223" s="79"/>
    </row>
    <row r="224" spans="2:12" x14ac:dyDescent="0.25">
      <c r="I224" s="79"/>
      <c r="L224" s="79"/>
    </row>
    <row r="225" spans="9:12" x14ac:dyDescent="0.25">
      <c r="I225" s="79"/>
      <c r="L225" s="79"/>
    </row>
    <row r="226" spans="9:12" x14ac:dyDescent="0.25">
      <c r="I226" s="79"/>
      <c r="L226" s="79"/>
    </row>
    <row r="227" spans="9:12" x14ac:dyDescent="0.25">
      <c r="I227" s="79"/>
      <c r="L227" s="79"/>
    </row>
    <row r="228" spans="9:12" x14ac:dyDescent="0.25">
      <c r="I228" s="79"/>
      <c r="L228" s="79"/>
    </row>
    <row r="229" spans="9:12" x14ac:dyDescent="0.25">
      <c r="I229" s="79"/>
      <c r="L229" s="79"/>
    </row>
    <row r="230" spans="9:12" x14ac:dyDescent="0.25">
      <c r="I230" s="79"/>
      <c r="L230" s="79"/>
    </row>
    <row r="231" spans="9:12" x14ac:dyDescent="0.25">
      <c r="I231" s="79"/>
      <c r="L231" s="79"/>
    </row>
    <row r="232" spans="9:12" x14ac:dyDescent="0.25">
      <c r="I232" s="79"/>
      <c r="L232" s="79"/>
    </row>
    <row r="233" spans="9:12" x14ac:dyDescent="0.25">
      <c r="I233" s="79"/>
      <c r="L233" s="79"/>
    </row>
    <row r="234" spans="9:12" x14ac:dyDescent="0.25">
      <c r="I234" s="79"/>
      <c r="L234" s="79"/>
    </row>
    <row r="235" spans="9:12" x14ac:dyDescent="0.25">
      <c r="I235" s="79"/>
      <c r="L235" s="79"/>
    </row>
    <row r="236" spans="9:12" x14ac:dyDescent="0.25">
      <c r="I236" s="79"/>
      <c r="L236" s="79"/>
    </row>
    <row r="237" spans="9:12" x14ac:dyDescent="0.25">
      <c r="I237" s="79"/>
      <c r="L237" s="79"/>
    </row>
    <row r="238" spans="9:12" x14ac:dyDescent="0.25">
      <c r="I238" s="79"/>
      <c r="L238" s="79"/>
    </row>
    <row r="239" spans="9:12" x14ac:dyDescent="0.25">
      <c r="I239" s="79"/>
      <c r="L239" s="79"/>
    </row>
    <row r="240" spans="9:12" x14ac:dyDescent="0.25">
      <c r="I240" s="79"/>
      <c r="L240" s="79"/>
    </row>
    <row r="241" spans="9:12" x14ac:dyDescent="0.25">
      <c r="I241" s="79"/>
      <c r="L241" s="79"/>
    </row>
    <row r="242" spans="9:12" x14ac:dyDescent="0.25">
      <c r="I242" s="79"/>
      <c r="L242" s="79"/>
    </row>
    <row r="243" spans="9:12" x14ac:dyDescent="0.25">
      <c r="I243" s="79"/>
      <c r="L243" s="79"/>
    </row>
    <row r="244" spans="9:12" x14ac:dyDescent="0.25">
      <c r="I244" s="79"/>
      <c r="L244" s="79"/>
    </row>
    <row r="245" spans="9:12" x14ac:dyDescent="0.25">
      <c r="I245" s="79"/>
      <c r="L245" s="79"/>
    </row>
    <row r="246" spans="9:12" x14ac:dyDescent="0.25">
      <c r="I246" s="79"/>
      <c r="L246" s="79"/>
    </row>
    <row r="247" spans="9:12" x14ac:dyDescent="0.25">
      <c r="I247" s="79"/>
      <c r="L247" s="79"/>
    </row>
    <row r="248" spans="9:12" x14ac:dyDescent="0.25">
      <c r="I248" s="79"/>
      <c r="L248" s="79"/>
    </row>
    <row r="249" spans="9:12" x14ac:dyDescent="0.25">
      <c r="I249" s="79"/>
      <c r="L249" s="79"/>
    </row>
    <row r="250" spans="9:12" x14ac:dyDescent="0.25">
      <c r="I250" s="79"/>
      <c r="L250" s="79"/>
    </row>
    <row r="251" spans="9:12" x14ac:dyDescent="0.25">
      <c r="I251" s="79"/>
      <c r="L251" s="79"/>
    </row>
    <row r="252" spans="9:12" x14ac:dyDescent="0.25">
      <c r="I252" s="79"/>
      <c r="L252" s="79"/>
    </row>
    <row r="253" spans="9:12" x14ac:dyDescent="0.25">
      <c r="I253" s="79"/>
      <c r="L253" s="79"/>
    </row>
    <row r="254" spans="9:12" x14ac:dyDescent="0.25">
      <c r="I254" s="79"/>
      <c r="L254" s="79"/>
    </row>
    <row r="255" spans="9:12" x14ac:dyDescent="0.25">
      <c r="I255" s="79"/>
      <c r="L255" s="79"/>
    </row>
    <row r="256" spans="9:12" x14ac:dyDescent="0.25">
      <c r="I256" s="79"/>
      <c r="L256" s="79"/>
    </row>
    <row r="257" spans="9:12" x14ac:dyDescent="0.25">
      <c r="I257" s="79"/>
      <c r="L257" s="79"/>
    </row>
    <row r="258" spans="9:12" x14ac:dyDescent="0.25">
      <c r="I258" s="79"/>
      <c r="L258" s="79"/>
    </row>
    <row r="259" spans="9:12" x14ac:dyDescent="0.25">
      <c r="I259" s="79"/>
      <c r="L259" s="79"/>
    </row>
    <row r="260" spans="9:12" x14ac:dyDescent="0.25">
      <c r="I260" s="79"/>
      <c r="L260" s="79"/>
    </row>
    <row r="261" spans="9:12" x14ac:dyDescent="0.25">
      <c r="I261" s="79"/>
      <c r="L261" s="79"/>
    </row>
    <row r="262" spans="9:12" x14ac:dyDescent="0.25">
      <c r="I262" s="79"/>
      <c r="L262" s="79"/>
    </row>
    <row r="263" spans="9:12" x14ac:dyDescent="0.25">
      <c r="I263" s="79"/>
      <c r="L263" s="79"/>
    </row>
    <row r="264" spans="9:12" x14ac:dyDescent="0.25">
      <c r="I264" s="79"/>
      <c r="L264" s="79"/>
    </row>
    <row r="265" spans="9:12" x14ac:dyDescent="0.25">
      <c r="I265" s="79"/>
      <c r="L265" s="79"/>
    </row>
    <row r="266" spans="9:12" x14ac:dyDescent="0.25">
      <c r="I266" s="79"/>
      <c r="L266" s="79"/>
    </row>
    <row r="267" spans="9:12" x14ac:dyDescent="0.25">
      <c r="I267" s="79"/>
      <c r="L267" s="79"/>
    </row>
    <row r="268" spans="9:12" x14ac:dyDescent="0.25">
      <c r="I268" s="79"/>
      <c r="L268" s="79"/>
    </row>
    <row r="269" spans="9:12" x14ac:dyDescent="0.25">
      <c r="I269" s="79"/>
      <c r="L269" s="79"/>
    </row>
    <row r="270" spans="9:12" x14ac:dyDescent="0.25">
      <c r="I270" s="79"/>
      <c r="L270" s="79"/>
    </row>
    <row r="271" spans="9:12" x14ac:dyDescent="0.25">
      <c r="I271" s="79"/>
      <c r="L271" s="79"/>
    </row>
    <row r="272" spans="9:12" x14ac:dyDescent="0.25">
      <c r="I272" s="79"/>
      <c r="L272" s="79"/>
    </row>
    <row r="273" spans="9:12" x14ac:dyDescent="0.25">
      <c r="I273" s="79"/>
      <c r="L273" s="79"/>
    </row>
    <row r="274" spans="9:12" x14ac:dyDescent="0.25">
      <c r="I274" s="79"/>
      <c r="L274" s="79"/>
    </row>
    <row r="275" spans="9:12" x14ac:dyDescent="0.25">
      <c r="I275" s="79"/>
      <c r="L275" s="79"/>
    </row>
    <row r="276" spans="9:12" x14ac:dyDescent="0.25">
      <c r="I276" s="79"/>
      <c r="L276" s="79"/>
    </row>
    <row r="277" spans="9:12" x14ac:dyDescent="0.25">
      <c r="I277" s="79"/>
      <c r="L277" s="79"/>
    </row>
    <row r="278" spans="9:12" x14ac:dyDescent="0.25">
      <c r="I278" s="79"/>
      <c r="L278" s="79"/>
    </row>
    <row r="279" spans="9:12" x14ac:dyDescent="0.25">
      <c r="I279" s="79"/>
      <c r="L279" s="79"/>
    </row>
    <row r="280" spans="9:12" x14ac:dyDescent="0.25">
      <c r="I280" s="79"/>
      <c r="L280" s="79"/>
    </row>
    <row r="281" spans="9:12" x14ac:dyDescent="0.25">
      <c r="I281" s="79"/>
      <c r="L281" s="79"/>
    </row>
    <row r="282" spans="9:12" x14ac:dyDescent="0.25">
      <c r="I282" s="79"/>
      <c r="L282" s="79"/>
    </row>
    <row r="283" spans="9:12" x14ac:dyDescent="0.25">
      <c r="I283" s="79"/>
      <c r="L283" s="79"/>
    </row>
    <row r="284" spans="9:12" x14ac:dyDescent="0.25">
      <c r="I284" s="79"/>
      <c r="L284" s="79"/>
    </row>
    <row r="285" spans="9:12" x14ac:dyDescent="0.25">
      <c r="I285" s="79"/>
      <c r="L285" s="79"/>
    </row>
    <row r="286" spans="9:12" x14ac:dyDescent="0.25">
      <c r="I286" s="79"/>
      <c r="L286" s="79"/>
    </row>
    <row r="287" spans="9:12" x14ac:dyDescent="0.25">
      <c r="I287" s="79"/>
      <c r="L287" s="79"/>
    </row>
    <row r="288" spans="9:12" x14ac:dyDescent="0.25">
      <c r="I288" s="79"/>
      <c r="L288" s="79"/>
    </row>
    <row r="289" spans="9:12" x14ac:dyDescent="0.25">
      <c r="I289" s="79"/>
      <c r="L289" s="79"/>
    </row>
    <row r="290" spans="9:12" x14ac:dyDescent="0.25">
      <c r="I290" s="79"/>
      <c r="L290" s="79"/>
    </row>
    <row r="291" spans="9:12" x14ac:dyDescent="0.25">
      <c r="I291" s="79"/>
      <c r="L291" s="79"/>
    </row>
    <row r="292" spans="9:12" x14ac:dyDescent="0.25">
      <c r="I292" s="79"/>
      <c r="L292" s="79"/>
    </row>
    <row r="293" spans="9:12" x14ac:dyDescent="0.25">
      <c r="I293" s="79"/>
      <c r="L293" s="79"/>
    </row>
    <row r="294" spans="9:12" x14ac:dyDescent="0.25">
      <c r="I294" s="79"/>
      <c r="L294" s="79"/>
    </row>
    <row r="295" spans="9:12" x14ac:dyDescent="0.25">
      <c r="I295" s="79"/>
      <c r="L295" s="79"/>
    </row>
    <row r="296" spans="9:12" x14ac:dyDescent="0.25">
      <c r="I296" s="79"/>
      <c r="L296" s="79"/>
    </row>
    <row r="297" spans="9:12" x14ac:dyDescent="0.25">
      <c r="I297" s="79"/>
      <c r="L297" s="79"/>
    </row>
    <row r="298" spans="9:12" x14ac:dyDescent="0.25">
      <c r="I298" s="79"/>
      <c r="L298" s="79"/>
    </row>
    <row r="299" spans="9:12" x14ac:dyDescent="0.25">
      <c r="I299" s="79"/>
      <c r="L299" s="79"/>
    </row>
    <row r="300" spans="9:12" x14ac:dyDescent="0.25">
      <c r="I300" s="79"/>
      <c r="L300" s="79"/>
    </row>
    <row r="301" spans="9:12" x14ac:dyDescent="0.25">
      <c r="I301" s="79"/>
      <c r="L301" s="79"/>
    </row>
    <row r="302" spans="9:12" x14ac:dyDescent="0.25">
      <c r="I302" s="79"/>
      <c r="L302" s="79"/>
    </row>
    <row r="303" spans="9:12" x14ac:dyDescent="0.25">
      <c r="I303" s="79"/>
      <c r="L303" s="79"/>
    </row>
    <row r="304" spans="9:12" x14ac:dyDescent="0.25">
      <c r="I304" s="79"/>
      <c r="L304" s="79"/>
    </row>
  </sheetData>
  <mergeCells count="14">
    <mergeCell ref="A2:A53"/>
    <mergeCell ref="H22:I22"/>
    <mergeCell ref="K25:L25"/>
    <mergeCell ref="M27:M30"/>
    <mergeCell ref="M31:M34"/>
    <mergeCell ref="C2:D2"/>
    <mergeCell ref="H2:I2"/>
    <mergeCell ref="K2:L2"/>
    <mergeCell ref="H9:I9"/>
    <mergeCell ref="K9:L9"/>
    <mergeCell ref="H16:I16"/>
    <mergeCell ref="K16:L16"/>
    <mergeCell ref="K22:L22"/>
    <mergeCell ref="F2:F53"/>
  </mergeCells>
  <conditionalFormatting sqref="C5">
    <cfRule type="colorScale" priority="1">
      <colorScale>
        <cfvo type="num" val="12"/>
        <cfvo type="num" val="36"/>
        <cfvo type="num" val="72"/>
        <color rgb="FF00B050"/>
        <color rgb="FFFFEB84"/>
        <color rgb="FFFF0000"/>
      </colorScale>
    </cfRule>
  </conditionalFormatting>
  <hyperlinks>
    <hyperlink ref="H2:I2" location="BACKBONE!A1" display="BACKBONE" xr:uid="{00000000-0004-0000-0300-000000000000}"/>
    <hyperlink ref="K2:L2" location="'CAIXA HUB'!A1" display="HUB" xr:uid="{00000000-0004-0000-0300-000001000000}"/>
    <hyperlink ref="H9:I9" location="DERIVAÇÃO!A1" display="DERIVAÇÃO" xr:uid="{00000000-0004-0000-0300-000002000000}"/>
    <hyperlink ref="K9:L9" location="'CAIXA NAP'!A1" display="NAP" xr:uid="{00000000-0004-0000-0300-000003000000}"/>
    <hyperlink ref="K16:L16" location="ACESSO!A1" display="KIT CLIENTE" xr:uid="{00000000-0004-0000-0300-000004000000}"/>
  </hyperlinks>
  <pageMargins left="0.25" right="0.25" top="0.75" bottom="0.75" header="0.3" footer="0.3"/>
  <pageSetup paperSize="9" firstPageNumber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P50"/>
  <sheetViews>
    <sheetView showGridLines="0" topLeftCell="A16" zoomScale="125" zoomScaleNormal="125" workbookViewId="0">
      <selection activeCell="C35" sqref="C35"/>
    </sheetView>
  </sheetViews>
  <sheetFormatPr defaultColWidth="9.140625" defaultRowHeight="15" x14ac:dyDescent="0.25"/>
  <cols>
    <col min="1" max="1" width="9.140625" style="4"/>
    <col min="2" max="2" width="10.85546875" style="4" bestFit="1" customWidth="1"/>
    <col min="3" max="3" width="40.85546875" style="4" bestFit="1" customWidth="1"/>
    <col min="4" max="4" width="14.28515625" style="4" bestFit="1" customWidth="1"/>
    <col min="5" max="5" width="15.140625" style="4" bestFit="1" customWidth="1"/>
    <col min="6" max="6" width="14.85546875" style="11" hidden="1" customWidth="1"/>
    <col min="7" max="7" width="14.28515625" style="11" hidden="1" customWidth="1"/>
    <col min="8" max="8" width="20" style="11" bestFit="1" customWidth="1"/>
    <col min="9" max="9" width="11.85546875" style="11" customWidth="1"/>
    <col min="10" max="16" width="9.140625" style="11"/>
    <col min="17" max="16384" width="9.140625" style="4"/>
  </cols>
  <sheetData>
    <row r="1" spans="2:8" ht="17.25" customHeight="1" x14ac:dyDescent="0.25">
      <c r="B1" s="230" t="s">
        <v>31</v>
      </c>
      <c r="C1" s="230"/>
      <c r="D1" s="230"/>
      <c r="E1" s="230"/>
      <c r="F1" s="230"/>
      <c r="G1" s="230"/>
    </row>
    <row r="2" spans="2:8" ht="4.5" customHeight="1" x14ac:dyDescent="0.25"/>
    <row r="3" spans="2:8" s="11" customFormat="1" ht="15" customHeight="1" x14ac:dyDescent="0.25">
      <c r="B3" s="229" t="s">
        <v>0</v>
      </c>
      <c r="C3" s="229"/>
      <c r="D3" s="229"/>
      <c r="E3" s="229"/>
      <c r="F3" s="229"/>
      <c r="G3" s="229"/>
    </row>
    <row r="4" spans="2:8" ht="15" customHeight="1" x14ac:dyDescent="0.25">
      <c r="B4" s="102" t="s">
        <v>78</v>
      </c>
      <c r="C4" s="102" t="s">
        <v>79</v>
      </c>
      <c r="D4" s="102" t="s">
        <v>80</v>
      </c>
      <c r="E4" s="102" t="s">
        <v>81</v>
      </c>
      <c r="F4" s="102" t="s">
        <v>77</v>
      </c>
      <c r="G4" s="102" t="s">
        <v>74</v>
      </c>
    </row>
    <row r="5" spans="2:8" ht="15" customHeight="1" x14ac:dyDescent="0.25">
      <c r="B5" s="82">
        <f>PROJETO!C6</f>
        <v>0</v>
      </c>
      <c r="C5" s="83" t="s">
        <v>121</v>
      </c>
      <c r="D5" s="85">
        <v>1.05</v>
      </c>
      <c r="E5" s="85">
        <f>D5*B5</f>
        <v>0</v>
      </c>
      <c r="F5" s="85">
        <v>0</v>
      </c>
      <c r="G5" s="129">
        <f>E5</f>
        <v>0</v>
      </c>
    </row>
    <row r="6" spans="2:8" ht="15" customHeight="1" x14ac:dyDescent="0.25">
      <c r="B6" s="82">
        <f>PROJETO!C7</f>
        <v>0</v>
      </c>
      <c r="C6" s="83" t="s">
        <v>122</v>
      </c>
      <c r="D6" s="85">
        <v>1.35</v>
      </c>
      <c r="E6" s="85">
        <f t="shared" ref="E6:E16" si="0">D6*B6</f>
        <v>0</v>
      </c>
      <c r="F6" s="85">
        <v>0</v>
      </c>
      <c r="G6" s="129">
        <f>E6</f>
        <v>0</v>
      </c>
    </row>
    <row r="7" spans="2:8" ht="15" customHeight="1" x14ac:dyDescent="0.25">
      <c r="B7" s="82">
        <f>PROJETO!C8</f>
        <v>0</v>
      </c>
      <c r="C7" s="83" t="s">
        <v>132</v>
      </c>
      <c r="D7" s="85">
        <v>1.65</v>
      </c>
      <c r="E7" s="85">
        <f t="shared" si="0"/>
        <v>0</v>
      </c>
      <c r="F7" s="85"/>
      <c r="G7" s="129"/>
    </row>
    <row r="8" spans="2:8" ht="15" customHeight="1" x14ac:dyDescent="0.25">
      <c r="B8" s="82">
        <f>PROJETO!C9</f>
        <v>0</v>
      </c>
      <c r="C8" s="83" t="s">
        <v>123</v>
      </c>
      <c r="D8" s="85">
        <v>1.85</v>
      </c>
      <c r="E8" s="85">
        <f t="shared" si="0"/>
        <v>0</v>
      </c>
      <c r="F8" s="85">
        <v>0</v>
      </c>
      <c r="G8" s="129">
        <v>0</v>
      </c>
    </row>
    <row r="9" spans="2:8" ht="15" customHeight="1" x14ac:dyDescent="0.25">
      <c r="B9" s="82">
        <f>PROJETO!C10</f>
        <v>0</v>
      </c>
      <c r="C9" s="83" t="s">
        <v>124</v>
      </c>
      <c r="D9" s="85">
        <v>2</v>
      </c>
      <c r="E9" s="85">
        <f t="shared" si="0"/>
        <v>0</v>
      </c>
      <c r="F9" s="85">
        <v>0</v>
      </c>
      <c r="G9" s="129">
        <v>0</v>
      </c>
      <c r="H9" s="14"/>
    </row>
    <row r="10" spans="2:8" ht="15" customHeight="1" x14ac:dyDescent="0.25">
      <c r="B10" s="82">
        <f>PROJETO!C11</f>
        <v>500</v>
      </c>
      <c r="C10" s="83" t="s">
        <v>125</v>
      </c>
      <c r="D10" s="250">
        <v>3.4</v>
      </c>
      <c r="E10" s="85">
        <f t="shared" si="0"/>
        <v>1700</v>
      </c>
      <c r="F10" s="85">
        <v>0</v>
      </c>
      <c r="G10" s="129">
        <v>0</v>
      </c>
      <c r="H10" s="14"/>
    </row>
    <row r="11" spans="2:8" ht="15" customHeight="1" x14ac:dyDescent="0.25">
      <c r="B11" s="82">
        <f>PROJETO!C12</f>
        <v>0</v>
      </c>
      <c r="C11" s="83" t="s">
        <v>126</v>
      </c>
      <c r="D11" s="85">
        <v>4</v>
      </c>
      <c r="E11" s="85">
        <f t="shared" si="0"/>
        <v>0</v>
      </c>
      <c r="F11" s="85"/>
      <c r="G11" s="129"/>
      <c r="H11" s="14"/>
    </row>
    <row r="12" spans="2:8" ht="15" customHeight="1" x14ac:dyDescent="0.25">
      <c r="B12" s="82">
        <f>PROJETO!C13</f>
        <v>0</v>
      </c>
      <c r="C12" s="83" t="s">
        <v>127</v>
      </c>
      <c r="D12" s="85">
        <v>5</v>
      </c>
      <c r="E12" s="85">
        <f t="shared" si="0"/>
        <v>0</v>
      </c>
      <c r="F12" s="85"/>
      <c r="G12" s="129"/>
      <c r="H12" s="14"/>
    </row>
    <row r="13" spans="2:8" ht="15" customHeight="1" x14ac:dyDescent="0.25">
      <c r="B13" s="82">
        <f>PROJETO!C14</f>
        <v>0</v>
      </c>
      <c r="C13" s="83" t="s">
        <v>128</v>
      </c>
      <c r="D13" s="85">
        <v>6.5</v>
      </c>
      <c r="E13" s="85">
        <f t="shared" si="0"/>
        <v>0</v>
      </c>
      <c r="F13" s="85"/>
      <c r="G13" s="129"/>
      <c r="H13" s="14"/>
    </row>
    <row r="14" spans="2:8" ht="15" customHeight="1" x14ac:dyDescent="0.25">
      <c r="B14" s="82">
        <f>PROJETO!C15</f>
        <v>0</v>
      </c>
      <c r="C14" s="83" t="s">
        <v>129</v>
      </c>
      <c r="D14" s="85">
        <v>7.8</v>
      </c>
      <c r="E14" s="85">
        <f t="shared" si="0"/>
        <v>0</v>
      </c>
      <c r="F14" s="85"/>
      <c r="G14" s="129"/>
      <c r="H14" s="14"/>
    </row>
    <row r="15" spans="2:8" ht="15" customHeight="1" x14ac:dyDescent="0.25">
      <c r="B15" s="82">
        <f>PROJETO!C16</f>
        <v>0</v>
      </c>
      <c r="C15" s="83" t="s">
        <v>130</v>
      </c>
      <c r="D15" s="85">
        <v>9</v>
      </c>
      <c r="E15" s="85">
        <f t="shared" si="0"/>
        <v>0</v>
      </c>
      <c r="F15" s="85"/>
      <c r="G15" s="129"/>
      <c r="H15" s="14"/>
    </row>
    <row r="16" spans="2:8" ht="15" customHeight="1" x14ac:dyDescent="0.25">
      <c r="B16" s="82">
        <f>PROJETO!C17</f>
        <v>0</v>
      </c>
      <c r="C16" s="83" t="s">
        <v>131</v>
      </c>
      <c r="D16" s="85">
        <v>12</v>
      </c>
      <c r="E16" s="85">
        <f t="shared" si="0"/>
        <v>0</v>
      </c>
      <c r="F16" s="85"/>
      <c r="G16" s="129"/>
      <c r="H16" s="14"/>
    </row>
    <row r="17" spans="2:8" ht="15" customHeight="1" x14ac:dyDescent="0.25">
      <c r="B17" s="82"/>
      <c r="C17" s="84" t="s">
        <v>5</v>
      </c>
      <c r="D17" s="86" t="s">
        <v>12</v>
      </c>
      <c r="E17" s="87">
        <f>SUM(E5:E16)</f>
        <v>1700</v>
      </c>
      <c r="F17" s="85">
        <f>SUM(F5:F10)</f>
        <v>0</v>
      </c>
      <c r="G17" s="128">
        <f>SUM(G5:G10)</f>
        <v>0</v>
      </c>
      <c r="H17" s="14"/>
    </row>
    <row r="18" spans="2:8" ht="15" customHeight="1" x14ac:dyDescent="0.25">
      <c r="B18" s="99" t="s">
        <v>67</v>
      </c>
      <c r="C18" s="89"/>
      <c r="D18" s="86"/>
      <c r="E18" s="87"/>
      <c r="F18" s="30"/>
      <c r="G18" s="129"/>
      <c r="H18" s="14"/>
    </row>
    <row r="19" spans="2:8" ht="15" customHeight="1" x14ac:dyDescent="0.25">
      <c r="B19" s="3">
        <f>IF(PROJETO!C49&gt;=8,PROJETO!C46,0)</f>
        <v>1</v>
      </c>
      <c r="C19" s="12" t="s">
        <v>153</v>
      </c>
      <c r="D19" s="251">
        <v>23000</v>
      </c>
      <c r="E19" s="24">
        <f>D19*B19</f>
        <v>23000</v>
      </c>
      <c r="F19" s="24"/>
      <c r="G19" s="50">
        <f>E19</f>
        <v>23000</v>
      </c>
      <c r="H19" s="14"/>
    </row>
    <row r="20" spans="2:8" ht="15" customHeight="1" x14ac:dyDescent="0.25">
      <c r="B20" s="3">
        <f>IF(PROJETO!C49&lt;4,PROJETO!C48,0)</f>
        <v>0</v>
      </c>
      <c r="C20" s="12" t="s">
        <v>147</v>
      </c>
      <c r="D20" s="24">
        <v>2500</v>
      </c>
      <c r="E20" s="24">
        <f>D20*B20</f>
        <v>0</v>
      </c>
      <c r="F20" s="24"/>
      <c r="G20" s="50"/>
      <c r="H20" s="14"/>
    </row>
    <row r="21" spans="2:8" ht="15" customHeight="1" x14ac:dyDescent="0.25">
      <c r="B21" s="3">
        <f>IF(AND(PROJETO!C49&lt;8,PROJETO!C49&gt;=4),((ROUNDUP(PROJETO!C48/4,0))),0)</f>
        <v>0</v>
      </c>
      <c r="C21" s="12" t="s">
        <v>148</v>
      </c>
      <c r="D21" s="24">
        <v>6200</v>
      </c>
      <c r="E21" s="24">
        <f>D21*B21</f>
        <v>0</v>
      </c>
      <c r="F21" s="24"/>
      <c r="G21" s="50"/>
      <c r="H21" s="14"/>
    </row>
    <row r="22" spans="2:8" ht="15" customHeight="1" x14ac:dyDescent="0.25">
      <c r="B22" s="3">
        <v>0</v>
      </c>
      <c r="C22" s="12" t="s">
        <v>93</v>
      </c>
      <c r="D22" s="24">
        <v>5900</v>
      </c>
      <c r="E22" s="24">
        <f>D22*B22</f>
        <v>0</v>
      </c>
      <c r="F22" s="24"/>
      <c r="G22" s="50">
        <f>E22</f>
        <v>0</v>
      </c>
      <c r="H22" s="14"/>
    </row>
    <row r="23" spans="2:8" ht="15" customHeight="1" x14ac:dyDescent="0.25">
      <c r="B23" s="3">
        <f>PROJETO!C33</f>
        <v>10</v>
      </c>
      <c r="C23" s="12" t="s">
        <v>154</v>
      </c>
      <c r="D23" s="251">
        <v>40</v>
      </c>
      <c r="E23" s="24">
        <f>D23*B23</f>
        <v>400</v>
      </c>
      <c r="F23" s="24"/>
      <c r="G23" s="50"/>
      <c r="H23" s="14"/>
    </row>
    <row r="24" spans="2:8" ht="15" customHeight="1" x14ac:dyDescent="0.25">
      <c r="B24" s="3"/>
      <c r="C24" s="12"/>
      <c r="D24" s="24"/>
      <c r="E24" s="24"/>
      <c r="F24" s="24"/>
      <c r="G24" s="50"/>
      <c r="H24" s="14"/>
    </row>
    <row r="25" spans="2:8" ht="15" customHeight="1" x14ac:dyDescent="0.25">
      <c r="B25" s="3"/>
      <c r="C25" s="12"/>
      <c r="D25" s="24"/>
      <c r="E25" s="28">
        <f>SUM(E19:E24)</f>
        <v>23400</v>
      </c>
      <c r="F25" s="24"/>
      <c r="G25" s="55">
        <f>SUM(G19)</f>
        <v>23000</v>
      </c>
      <c r="H25" s="14"/>
    </row>
    <row r="26" spans="2:8" x14ac:dyDescent="0.25">
      <c r="B26" s="25" t="s">
        <v>3</v>
      </c>
      <c r="C26" s="25"/>
      <c r="D26" s="25"/>
      <c r="E26" s="25"/>
      <c r="F26" s="39"/>
      <c r="G26" s="50"/>
      <c r="H26" s="14"/>
    </row>
    <row r="27" spans="2:8" x14ac:dyDescent="0.25">
      <c r="B27" s="189">
        <v>0</v>
      </c>
      <c r="C27" s="12" t="s">
        <v>119</v>
      </c>
      <c r="D27" s="24">
        <v>350</v>
      </c>
      <c r="E27" s="24">
        <f>D27*B27</f>
        <v>0</v>
      </c>
      <c r="F27" s="50">
        <f>E27</f>
        <v>0</v>
      </c>
      <c r="G27" s="50">
        <v>0</v>
      </c>
      <c r="H27" s="14"/>
    </row>
    <row r="28" spans="2:8" x14ac:dyDescent="0.25">
      <c r="B28" s="189">
        <v>1</v>
      </c>
      <c r="C28" s="12" t="s">
        <v>155</v>
      </c>
      <c r="D28" s="251">
        <v>900</v>
      </c>
      <c r="E28" s="24">
        <f t="shared" ref="E28:E31" si="1">D28*B28</f>
        <v>900</v>
      </c>
      <c r="F28" s="50"/>
      <c r="G28" s="50"/>
      <c r="H28" s="14"/>
    </row>
    <row r="29" spans="2:8" x14ac:dyDescent="0.25">
      <c r="B29" s="189">
        <v>0</v>
      </c>
      <c r="C29" s="12" t="s">
        <v>141</v>
      </c>
      <c r="D29" s="24">
        <v>1000</v>
      </c>
      <c r="E29" s="24">
        <f t="shared" si="1"/>
        <v>0</v>
      </c>
      <c r="F29" s="50"/>
      <c r="G29" s="50"/>
      <c r="H29" s="14"/>
    </row>
    <row r="30" spans="2:8" x14ac:dyDescent="0.25">
      <c r="B30" s="189">
        <v>0</v>
      </c>
      <c r="C30" s="12" t="s">
        <v>142</v>
      </c>
      <c r="D30" s="24">
        <v>1500</v>
      </c>
      <c r="E30" s="24">
        <f t="shared" si="1"/>
        <v>0</v>
      </c>
      <c r="F30" s="50"/>
      <c r="G30" s="50"/>
      <c r="H30" s="14"/>
    </row>
    <row r="31" spans="2:8" x14ac:dyDescent="0.25">
      <c r="B31" s="189">
        <v>0</v>
      </c>
      <c r="C31" s="12" t="s">
        <v>143</v>
      </c>
      <c r="D31" s="24">
        <v>2500</v>
      </c>
      <c r="E31" s="24">
        <f t="shared" si="1"/>
        <v>0</v>
      </c>
      <c r="F31" s="50"/>
      <c r="G31" s="50"/>
      <c r="H31" s="14"/>
    </row>
    <row r="32" spans="2:8" x14ac:dyDescent="0.25">
      <c r="B32" s="140">
        <f>$B$38*60%*2</f>
        <v>18.181818181818183</v>
      </c>
      <c r="C32" s="12" t="s">
        <v>88</v>
      </c>
      <c r="D32" s="251">
        <v>4.8099999999999996</v>
      </c>
      <c r="E32" s="24">
        <f t="shared" ref="E32:E35" si="2">D32*B32</f>
        <v>87.454545454545453</v>
      </c>
      <c r="F32" s="50">
        <f>E32</f>
        <v>87.454545454545453</v>
      </c>
      <c r="G32" s="50">
        <v>0</v>
      </c>
      <c r="H32" s="14"/>
    </row>
    <row r="33" spans="2:8" x14ac:dyDescent="0.25">
      <c r="B33" s="140">
        <f t="shared" ref="B33:B35" si="3">$B$38*60%*2</f>
        <v>18.181818181818183</v>
      </c>
      <c r="C33" s="12" t="s">
        <v>7</v>
      </c>
      <c r="D33" s="251">
        <v>3.38</v>
      </c>
      <c r="E33" s="24">
        <f t="shared" si="2"/>
        <v>61.45454545454546</v>
      </c>
      <c r="F33" s="50">
        <f>E33</f>
        <v>61.45454545454546</v>
      </c>
      <c r="G33" s="50">
        <v>0</v>
      </c>
      <c r="H33" s="14"/>
    </row>
    <row r="34" spans="2:8" x14ac:dyDescent="0.25">
      <c r="B34" s="140">
        <f t="shared" si="3"/>
        <v>18.181818181818183</v>
      </c>
      <c r="C34" s="12" t="s">
        <v>8</v>
      </c>
      <c r="D34" s="251">
        <v>4.18</v>
      </c>
      <c r="E34" s="24">
        <f t="shared" si="2"/>
        <v>76</v>
      </c>
      <c r="F34" s="50">
        <f>E34</f>
        <v>76</v>
      </c>
      <c r="G34" s="50">
        <v>0</v>
      </c>
      <c r="H34" s="14"/>
    </row>
    <row r="35" spans="2:8" x14ac:dyDescent="0.25">
      <c r="B35" s="140">
        <f t="shared" si="3"/>
        <v>18.181818181818183</v>
      </c>
      <c r="C35" s="12" t="s">
        <v>10</v>
      </c>
      <c r="D35" s="251">
        <v>1.35</v>
      </c>
      <c r="E35" s="24">
        <f t="shared" si="2"/>
        <v>24.54545454545455</v>
      </c>
      <c r="F35" s="50">
        <v>0</v>
      </c>
      <c r="G35" s="50">
        <v>0</v>
      </c>
      <c r="H35" s="14"/>
    </row>
    <row r="36" spans="2:8" x14ac:dyDescent="0.25">
      <c r="B36" s="140">
        <f>B38*40%</f>
        <v>6.0606060606060614</v>
      </c>
      <c r="C36" s="12" t="s">
        <v>6</v>
      </c>
      <c r="D36" s="251">
        <v>6.3</v>
      </c>
      <c r="E36" s="24">
        <f t="shared" ref="E36:E39" si="4">D36*B36</f>
        <v>38.181818181818187</v>
      </c>
      <c r="F36" s="50">
        <f>E36</f>
        <v>38.181818181818187</v>
      </c>
      <c r="G36" s="50">
        <v>0</v>
      </c>
      <c r="H36" s="14"/>
    </row>
    <row r="37" spans="2:8" x14ac:dyDescent="0.25">
      <c r="B37" s="140">
        <f>G$49+G$50</f>
        <v>15.151515151515152</v>
      </c>
      <c r="C37" s="12" t="s">
        <v>2</v>
      </c>
      <c r="D37" s="251">
        <v>1.02</v>
      </c>
      <c r="E37" s="24">
        <f t="shared" si="4"/>
        <v>15.454545454545455</v>
      </c>
      <c r="F37" s="50">
        <f>E37</f>
        <v>15.454545454545455</v>
      </c>
      <c r="G37" s="50">
        <v>0</v>
      </c>
      <c r="H37" s="14"/>
    </row>
    <row r="38" spans="2:8" x14ac:dyDescent="0.25">
      <c r="B38" s="140">
        <f>G$49+G$50</f>
        <v>15.151515151515152</v>
      </c>
      <c r="C38" s="12" t="s">
        <v>1</v>
      </c>
      <c r="D38" s="251">
        <v>4.43</v>
      </c>
      <c r="E38" s="24">
        <f t="shared" si="4"/>
        <v>67.121212121212125</v>
      </c>
      <c r="F38" s="50">
        <f>E38</f>
        <v>67.121212121212125</v>
      </c>
      <c r="G38" s="50">
        <v>0</v>
      </c>
      <c r="H38" s="14"/>
    </row>
    <row r="39" spans="2:8" x14ac:dyDescent="0.25">
      <c r="B39" s="140">
        <f>G$49+G$50</f>
        <v>15.151515151515152</v>
      </c>
      <c r="C39" s="12" t="s">
        <v>9</v>
      </c>
      <c r="D39" s="251">
        <v>1.35</v>
      </c>
      <c r="E39" s="24">
        <f t="shared" si="4"/>
        <v>20.454545454545457</v>
      </c>
      <c r="F39" s="50">
        <v>0</v>
      </c>
      <c r="G39" s="50">
        <v>0</v>
      </c>
      <c r="H39" s="14"/>
    </row>
    <row r="40" spans="2:8" x14ac:dyDescent="0.25">
      <c r="B40" s="1"/>
      <c r="C40" s="8"/>
      <c r="D40" s="27" t="s">
        <v>12</v>
      </c>
      <c r="E40" s="28">
        <f>SUM(E27:E39)</f>
        <v>1290.666666666667</v>
      </c>
      <c r="F40" s="55">
        <f>SUM(F27:F39)</f>
        <v>345.66666666666669</v>
      </c>
      <c r="G40" s="50">
        <f>SUM(G27:G39)</f>
        <v>0</v>
      </c>
      <c r="H40" s="14"/>
    </row>
    <row r="41" spans="2:8" x14ac:dyDescent="0.25">
      <c r="B41" s="1"/>
      <c r="C41" s="8"/>
      <c r="D41" s="22"/>
      <c r="E41" s="23"/>
      <c r="F41" s="131"/>
      <c r="G41" s="131"/>
      <c r="H41" s="49"/>
    </row>
    <row r="42" spans="2:8" x14ac:dyDescent="0.25">
      <c r="B42" s="29" t="s">
        <v>4</v>
      </c>
      <c r="C42" s="29"/>
      <c r="D42" s="29"/>
      <c r="E42" s="29"/>
      <c r="F42" s="127"/>
      <c r="G42" s="131"/>
      <c r="H42" s="49"/>
    </row>
    <row r="43" spans="2:8" x14ac:dyDescent="0.25">
      <c r="B43" s="1">
        <f>G47</f>
        <v>500</v>
      </c>
      <c r="C43" s="2" t="s">
        <v>33</v>
      </c>
      <c r="D43" s="21">
        <f>PROJETO!C52</f>
        <v>0.5</v>
      </c>
      <c r="E43" s="21">
        <f>D43*B43</f>
        <v>250</v>
      </c>
      <c r="F43" s="130">
        <v>0</v>
      </c>
      <c r="G43" s="131"/>
      <c r="H43" s="14"/>
    </row>
    <row r="44" spans="2:8" x14ac:dyDescent="0.25">
      <c r="B44" s="1">
        <f>B43</f>
        <v>500</v>
      </c>
      <c r="C44" s="2" t="s">
        <v>11</v>
      </c>
      <c r="D44" s="21">
        <f>PROJETO!C53</f>
        <v>1.3</v>
      </c>
      <c r="E44" s="21">
        <f>D44*B44</f>
        <v>650</v>
      </c>
      <c r="F44" s="130"/>
      <c r="G44" s="131"/>
      <c r="H44" s="14"/>
    </row>
    <row r="45" spans="2:8" x14ac:dyDescent="0.25">
      <c r="B45" s="123"/>
      <c r="C45" s="124"/>
      <c r="D45" s="95" t="s">
        <v>12</v>
      </c>
      <c r="E45" s="96">
        <f>SUM(E43:E44)</f>
        <v>900</v>
      </c>
      <c r="F45" s="130">
        <v>0</v>
      </c>
      <c r="G45" s="131"/>
      <c r="H45" s="14"/>
    </row>
    <row r="46" spans="2:8" x14ac:dyDescent="0.25">
      <c r="B46" s="123"/>
      <c r="C46" s="123"/>
      <c r="D46" s="132" t="s">
        <v>12</v>
      </c>
      <c r="E46" s="133">
        <f>SUM(E45,E40,E25,E17)</f>
        <v>27290.666666666668</v>
      </c>
      <c r="F46" s="134">
        <f>SUM(F27:F39)</f>
        <v>345.66666666666669</v>
      </c>
      <c r="G46" s="134">
        <f>SUM(G25,G17,G40,G45)</f>
        <v>23000</v>
      </c>
      <c r="H46" s="14"/>
    </row>
    <row r="47" spans="2:8" x14ac:dyDescent="0.25">
      <c r="F47" s="58" t="s">
        <v>35</v>
      </c>
      <c r="G47" s="88">
        <f>PROJETO!H39</f>
        <v>500</v>
      </c>
    </row>
    <row r="48" spans="2:8" x14ac:dyDescent="0.25">
      <c r="F48" s="59" t="s">
        <v>46</v>
      </c>
      <c r="G48" s="88">
        <f>PROJETO!C33</f>
        <v>10</v>
      </c>
    </row>
    <row r="49" spans="3:7" x14ac:dyDescent="0.25">
      <c r="C49" s="228" t="s">
        <v>45</v>
      </c>
      <c r="D49" s="228"/>
      <c r="F49" s="59" t="s">
        <v>47</v>
      </c>
      <c r="G49" s="88">
        <f>PROJETO!C18-PROJETO!C33</f>
        <v>5.1515151515151523</v>
      </c>
    </row>
    <row r="50" spans="3:7" x14ac:dyDescent="0.25">
      <c r="C50" s="58"/>
      <c r="D50" s="58"/>
      <c r="F50" s="58" t="s">
        <v>48</v>
      </c>
      <c r="G50" s="88">
        <f>PROJETO!C33</f>
        <v>10</v>
      </c>
    </row>
  </sheetData>
  <mergeCells count="3">
    <mergeCell ref="C49:D49"/>
    <mergeCell ref="B3:G3"/>
    <mergeCell ref="B1:G1"/>
  </mergeCells>
  <hyperlinks>
    <hyperlink ref="B1:E1" location="PROJETO!A1" display="PROJETO" xr:uid="{00000000-0004-0000-0400-000000000000}"/>
  </hyperlinks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P27"/>
  <sheetViews>
    <sheetView showGridLines="0" workbookViewId="0">
      <selection activeCell="J23" sqref="J23"/>
    </sheetView>
  </sheetViews>
  <sheetFormatPr defaultColWidth="9.140625" defaultRowHeight="15" x14ac:dyDescent="0.25"/>
  <cols>
    <col min="1" max="1" width="9.140625" style="4"/>
    <col min="2" max="2" width="9.5703125" style="4" bestFit="1" customWidth="1"/>
    <col min="3" max="3" width="35.140625" style="4" bestFit="1" customWidth="1"/>
    <col min="4" max="4" width="10.5703125" style="4" bestFit="1" customWidth="1"/>
    <col min="5" max="5" width="14.28515625" style="4" bestFit="1" customWidth="1"/>
    <col min="6" max="7" width="13.28515625" style="4" hidden="1" customWidth="1"/>
    <col min="8" max="8" width="21.5703125" style="4" bestFit="1" customWidth="1"/>
    <col min="9" max="9" width="15.5703125" style="16" customWidth="1"/>
    <col min="10" max="16384" width="9.140625" style="4"/>
  </cols>
  <sheetData>
    <row r="1" spans="2:16" ht="28.5" customHeight="1" x14ac:dyDescent="0.25">
      <c r="B1" s="230" t="s">
        <v>31</v>
      </c>
      <c r="C1" s="230"/>
      <c r="D1" s="230"/>
      <c r="E1" s="230"/>
      <c r="F1" s="230"/>
      <c r="G1" s="230"/>
      <c r="H1" s="11"/>
      <c r="I1" s="11"/>
      <c r="J1" s="11"/>
      <c r="K1" s="11"/>
      <c r="L1" s="11"/>
      <c r="M1" s="11"/>
      <c r="N1" s="11"/>
      <c r="O1" s="11"/>
      <c r="P1" s="11"/>
    </row>
    <row r="2" spans="2:16" s="11" customFormat="1" ht="3" customHeight="1" x14ac:dyDescent="0.25">
      <c r="B2" s="100"/>
      <c r="C2" s="100"/>
      <c r="D2" s="100"/>
      <c r="E2" s="100"/>
    </row>
    <row r="3" spans="2:16" ht="24.75" customHeight="1" x14ac:dyDescent="0.25">
      <c r="B3" s="229" t="s">
        <v>26</v>
      </c>
      <c r="C3" s="229"/>
      <c r="D3" s="229"/>
      <c r="E3" s="229"/>
      <c r="F3" s="229"/>
      <c r="G3" s="229"/>
    </row>
    <row r="4" spans="2:16" x14ac:dyDescent="0.25">
      <c r="B4" s="13"/>
      <c r="C4" s="13"/>
      <c r="D4" s="13"/>
      <c r="E4" s="13"/>
    </row>
    <row r="5" spans="2:16" ht="21.75" customHeight="1" x14ac:dyDescent="0.25">
      <c r="B5" s="102" t="s">
        <v>78</v>
      </c>
      <c r="C5" s="102" t="s">
        <v>79</v>
      </c>
      <c r="D5" s="102" t="s">
        <v>80</v>
      </c>
      <c r="E5" s="102" t="s">
        <v>81</v>
      </c>
      <c r="F5" s="102" t="s">
        <v>77</v>
      </c>
      <c r="G5" s="102" t="s">
        <v>74</v>
      </c>
    </row>
    <row r="6" spans="2:16" ht="21.75" customHeight="1" x14ac:dyDescent="0.25">
      <c r="B6" s="30"/>
      <c r="C6" s="105" t="s">
        <v>24</v>
      </c>
      <c r="D6" s="102"/>
      <c r="E6" s="102"/>
      <c r="F6" s="102"/>
      <c r="G6" s="102"/>
    </row>
    <row r="7" spans="2:16" x14ac:dyDescent="0.25">
      <c r="B7" s="139">
        <v>9</v>
      </c>
      <c r="C7" s="92" t="s">
        <v>96</v>
      </c>
      <c r="D7" s="90">
        <v>72</v>
      </c>
      <c r="E7" s="90">
        <f>D7*B7</f>
        <v>648</v>
      </c>
      <c r="F7" s="129">
        <v>0</v>
      </c>
      <c r="G7" s="90">
        <f>E7</f>
        <v>648</v>
      </c>
    </row>
    <row r="8" spans="2:16" x14ac:dyDescent="0.25">
      <c r="B8" s="139">
        <f>IF(PROJETO!C31="SIM",0,IF(PROJETO!$C$30=8,PROJETO!$C$33,0))</f>
        <v>0</v>
      </c>
      <c r="C8" s="92" t="s">
        <v>94</v>
      </c>
      <c r="D8" s="90">
        <v>106</v>
      </c>
      <c r="E8" s="90">
        <f t="shared" ref="E8:E11" si="0">D8*B8</f>
        <v>0</v>
      </c>
      <c r="F8" s="129">
        <v>0</v>
      </c>
      <c r="G8" s="90">
        <f>E8</f>
        <v>0</v>
      </c>
    </row>
    <row r="9" spans="2:16" x14ac:dyDescent="0.25">
      <c r="B9" s="139">
        <f>IF(PROJETO!C31="SIM",0,IF(PROJETO!$C$30=16,PROJETO!$C$33,0))</f>
        <v>0</v>
      </c>
      <c r="C9" s="92" t="s">
        <v>95</v>
      </c>
      <c r="D9" s="90">
        <v>392</v>
      </c>
      <c r="E9" s="90">
        <f t="shared" si="0"/>
        <v>0</v>
      </c>
      <c r="F9" s="129">
        <v>0</v>
      </c>
      <c r="G9" s="90">
        <f>E9</f>
        <v>0</v>
      </c>
    </row>
    <row r="10" spans="2:16" x14ac:dyDescent="0.25">
      <c r="B10" s="139">
        <v>1</v>
      </c>
      <c r="C10" s="92" t="s">
        <v>156</v>
      </c>
      <c r="D10" s="251">
        <v>50</v>
      </c>
      <c r="E10" s="90">
        <f t="shared" si="0"/>
        <v>50</v>
      </c>
      <c r="F10" s="129"/>
      <c r="G10" s="90"/>
    </row>
    <row r="11" spans="2:16" x14ac:dyDescent="0.25">
      <c r="B11" s="139">
        <v>1</v>
      </c>
      <c r="C11" s="92" t="s">
        <v>157</v>
      </c>
      <c r="D11" s="251">
        <v>50</v>
      </c>
      <c r="E11" s="90">
        <f t="shared" si="0"/>
        <v>50</v>
      </c>
      <c r="F11" s="129"/>
      <c r="G11" s="90"/>
    </row>
    <row r="12" spans="2:16" x14ac:dyDescent="0.25">
      <c r="B12" s="139">
        <v>1</v>
      </c>
      <c r="C12" s="92" t="s">
        <v>158</v>
      </c>
      <c r="D12" s="251">
        <v>50</v>
      </c>
      <c r="E12" s="90">
        <f>D12*B12</f>
        <v>50</v>
      </c>
      <c r="F12" s="129">
        <v>0</v>
      </c>
      <c r="G12" s="90">
        <f>E12</f>
        <v>50</v>
      </c>
    </row>
    <row r="13" spans="2:16" x14ac:dyDescent="0.25">
      <c r="B13" s="106"/>
      <c r="C13" s="106" t="s">
        <v>3</v>
      </c>
      <c r="D13" s="94" t="s">
        <v>12</v>
      </c>
      <c r="E13" s="101">
        <f>SUM(E7:E12)</f>
        <v>798</v>
      </c>
      <c r="F13" s="129">
        <f>SUM(F7:F12)</f>
        <v>0</v>
      </c>
      <c r="G13" s="91">
        <f>SUM(G7:G12)</f>
        <v>698</v>
      </c>
    </row>
    <row r="14" spans="2:16" x14ac:dyDescent="0.25">
      <c r="B14" s="3"/>
      <c r="C14" s="7"/>
      <c r="D14" s="27"/>
      <c r="E14" s="26"/>
      <c r="F14" s="26"/>
      <c r="G14" s="135">
        <v>0</v>
      </c>
    </row>
    <row r="15" spans="2:16" x14ac:dyDescent="0.25">
      <c r="B15" s="3">
        <f>PROJETO!C34</f>
        <v>7</v>
      </c>
      <c r="C15" s="12" t="s">
        <v>159</v>
      </c>
      <c r="D15" s="251">
        <v>140</v>
      </c>
      <c r="E15" s="24">
        <f>D15*B15</f>
        <v>980</v>
      </c>
      <c r="F15" s="135">
        <f>E15</f>
        <v>980</v>
      </c>
      <c r="G15" s="135">
        <v>0</v>
      </c>
    </row>
    <row r="16" spans="2:16" x14ac:dyDescent="0.25">
      <c r="B16" s="3">
        <f>B15</f>
        <v>7</v>
      </c>
      <c r="C16" s="12" t="s">
        <v>87</v>
      </c>
      <c r="D16" s="251">
        <v>17.34</v>
      </c>
      <c r="E16" s="24">
        <f>D16*B16</f>
        <v>121.38</v>
      </c>
      <c r="F16" s="135"/>
      <c r="G16" s="135"/>
    </row>
    <row r="17" spans="2:7" x14ac:dyDescent="0.25">
      <c r="B17" s="3">
        <f>D$26</f>
        <v>10</v>
      </c>
      <c r="C17" s="12" t="s">
        <v>25</v>
      </c>
      <c r="D17" s="251">
        <v>1.02</v>
      </c>
      <c r="E17" s="24">
        <f t="shared" ref="E17" si="1">D17*B17</f>
        <v>10.199999999999999</v>
      </c>
      <c r="F17" s="135">
        <f>E17</f>
        <v>10.199999999999999</v>
      </c>
      <c r="G17" s="135">
        <v>0</v>
      </c>
    </row>
    <row r="18" spans="2:7" x14ac:dyDescent="0.25">
      <c r="B18" s="107"/>
      <c r="C18" s="107" t="s">
        <v>70</v>
      </c>
      <c r="D18" s="27" t="s">
        <v>12</v>
      </c>
      <c r="E18" s="28">
        <f>SUM(E15:E17)</f>
        <v>1111.5800000000002</v>
      </c>
      <c r="F18" s="26">
        <f>SUM(F15:F17)</f>
        <v>990.2</v>
      </c>
      <c r="G18" s="135">
        <v>0</v>
      </c>
    </row>
    <row r="19" spans="2:7" x14ac:dyDescent="0.25">
      <c r="B19" s="1"/>
      <c r="C19" s="8"/>
      <c r="D19" s="22"/>
      <c r="E19" s="23"/>
      <c r="F19" s="23"/>
      <c r="G19" s="21">
        <v>0</v>
      </c>
    </row>
    <row r="20" spans="2:7" ht="19.5" customHeight="1" x14ac:dyDescent="0.25">
      <c r="B20" s="1"/>
      <c r="C20" s="2"/>
      <c r="D20" s="21"/>
      <c r="E20" s="21"/>
      <c r="F20" s="23"/>
      <c r="G20" s="21"/>
    </row>
    <row r="21" spans="2:7" ht="20.25" customHeight="1" x14ac:dyDescent="0.25">
      <c r="B21" s="5"/>
      <c r="C21" s="10"/>
      <c r="D21" s="95" t="s">
        <v>12</v>
      </c>
      <c r="E21" s="96">
        <f>SUM(E20:E20)</f>
        <v>0</v>
      </c>
      <c r="F21" s="23">
        <v>0</v>
      </c>
      <c r="G21" s="21">
        <v>0</v>
      </c>
    </row>
    <row r="22" spans="2:7" ht="20.25" customHeight="1" x14ac:dyDescent="0.25">
      <c r="B22" s="5"/>
      <c r="C22" s="5"/>
      <c r="D22" s="97" t="s">
        <v>12</v>
      </c>
      <c r="E22" s="98">
        <f>SUM(E21,E18,E13)</f>
        <v>1909.5800000000002</v>
      </c>
      <c r="F22" s="98">
        <f>SUM(F18,F21,F13)</f>
        <v>990.2</v>
      </c>
      <c r="G22" s="98">
        <f>SUM(G13,G18,G21)</f>
        <v>698</v>
      </c>
    </row>
    <row r="25" spans="2:7" x14ac:dyDescent="0.25">
      <c r="C25" s="231" t="s">
        <v>50</v>
      </c>
      <c r="D25" s="231"/>
    </row>
    <row r="26" spans="2:7" x14ac:dyDescent="0.25">
      <c r="C26" s="60" t="s">
        <v>51</v>
      </c>
      <c r="D26" s="61">
        <f>PROJETO!C33</f>
        <v>10</v>
      </c>
    </row>
    <row r="27" spans="2:7" x14ac:dyDescent="0.25">
      <c r="C27" s="60" t="s">
        <v>52</v>
      </c>
      <c r="D27" s="62">
        <f>PROJETO!C30</f>
        <v>4</v>
      </c>
    </row>
  </sheetData>
  <mergeCells count="3">
    <mergeCell ref="C25:D25"/>
    <mergeCell ref="B3:G3"/>
    <mergeCell ref="B1:G1"/>
  </mergeCells>
  <hyperlinks>
    <hyperlink ref="B1:E1" location="PROJETO!A1" display="PROJETO" xr:uid="{00000000-0004-0000-0500-000000000000}"/>
  </hyperlink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43"/>
  <sheetViews>
    <sheetView showGridLines="0" workbookViewId="0">
      <selection activeCell="K25" sqref="K25"/>
    </sheetView>
  </sheetViews>
  <sheetFormatPr defaultColWidth="9.140625" defaultRowHeight="15" x14ac:dyDescent="0.25"/>
  <cols>
    <col min="1" max="1" width="9.140625" style="4"/>
    <col min="2" max="2" width="10.5703125" style="4" bestFit="1" customWidth="1"/>
    <col min="3" max="3" width="35.140625" style="4" bestFit="1" customWidth="1"/>
    <col min="4" max="4" width="9.5703125" style="4" bestFit="1" customWidth="1"/>
    <col min="5" max="5" width="14.28515625" style="4" bestFit="1" customWidth="1"/>
    <col min="6" max="6" width="13.28515625" style="4" hidden="1" customWidth="1"/>
    <col min="7" max="7" width="14.28515625" style="4" hidden="1" customWidth="1"/>
    <col min="8" max="8" width="20" style="4" bestFit="1" customWidth="1"/>
    <col min="9" max="16384" width="9.140625" style="4"/>
  </cols>
  <sheetData>
    <row r="1" spans="2:7" ht="22.5" customHeight="1" x14ac:dyDescent="0.25">
      <c r="B1" s="230" t="s">
        <v>31</v>
      </c>
      <c r="C1" s="230"/>
      <c r="D1" s="230"/>
      <c r="E1" s="230"/>
      <c r="F1" s="230"/>
      <c r="G1" s="230"/>
    </row>
    <row r="2" spans="2:7" ht="6" customHeight="1" x14ac:dyDescent="0.25">
      <c r="B2" s="233"/>
      <c r="C2" s="233"/>
      <c r="D2" s="233"/>
      <c r="E2" s="233"/>
    </row>
    <row r="3" spans="2:7" ht="19.5" customHeight="1" x14ac:dyDescent="0.25">
      <c r="B3" s="229" t="s">
        <v>17</v>
      </c>
      <c r="C3" s="229"/>
      <c r="D3" s="229"/>
      <c r="E3" s="229"/>
      <c r="F3" s="229"/>
      <c r="G3" s="229"/>
    </row>
    <row r="4" spans="2:7" s="11" customFormat="1" x14ac:dyDescent="0.25">
      <c r="B4" s="13"/>
      <c r="C4" s="13"/>
      <c r="D4" s="13"/>
      <c r="E4" s="13"/>
    </row>
    <row r="5" spans="2:7" ht="19.5" customHeight="1" x14ac:dyDescent="0.25">
      <c r="B5" s="102" t="s">
        <v>78</v>
      </c>
      <c r="C5" s="102" t="s">
        <v>79</v>
      </c>
      <c r="D5" s="102" t="s">
        <v>80</v>
      </c>
      <c r="E5" s="102" t="s">
        <v>81</v>
      </c>
      <c r="F5" s="102" t="s">
        <v>77</v>
      </c>
      <c r="G5" s="102" t="s">
        <v>74</v>
      </c>
    </row>
    <row r="6" spans="2:7" x14ac:dyDescent="0.25">
      <c r="B6" s="81"/>
      <c r="C6" s="105" t="s">
        <v>35</v>
      </c>
      <c r="D6" s="102"/>
      <c r="E6" s="102"/>
      <c r="F6" s="136"/>
      <c r="G6" s="136"/>
    </row>
    <row r="7" spans="2:7" x14ac:dyDescent="0.25">
      <c r="B7" s="81">
        <f>PROJETO!C22</f>
        <v>0</v>
      </c>
      <c r="C7" s="83" t="s">
        <v>121</v>
      </c>
      <c r="D7" s="85">
        <v>1.05</v>
      </c>
      <c r="E7" s="90">
        <f>D7*B7</f>
        <v>0</v>
      </c>
      <c r="F7" s="90">
        <v>0</v>
      </c>
      <c r="G7" s="90">
        <f>E7</f>
        <v>0</v>
      </c>
    </row>
    <row r="8" spans="2:7" x14ac:dyDescent="0.25">
      <c r="B8" s="81">
        <f>PROJETO!C23</f>
        <v>1000</v>
      </c>
      <c r="C8" s="83" t="s">
        <v>122</v>
      </c>
      <c r="D8" s="250">
        <v>1.5</v>
      </c>
      <c r="E8" s="90">
        <f t="shared" ref="E8:E12" si="0">D8*B8</f>
        <v>1500</v>
      </c>
      <c r="F8" s="90">
        <v>0</v>
      </c>
      <c r="G8" s="90">
        <f t="shared" ref="G8:G13" si="1">E8</f>
        <v>1500</v>
      </c>
    </row>
    <row r="9" spans="2:7" x14ac:dyDescent="0.25">
      <c r="B9" s="81">
        <f>PROJETO!C24</f>
        <v>7500</v>
      </c>
      <c r="C9" s="83" t="s">
        <v>132</v>
      </c>
      <c r="D9" s="250">
        <v>1.65</v>
      </c>
      <c r="E9" s="90">
        <f t="shared" si="0"/>
        <v>12375</v>
      </c>
      <c r="F9" s="90">
        <v>0</v>
      </c>
      <c r="G9" s="90">
        <f t="shared" si="1"/>
        <v>12375</v>
      </c>
    </row>
    <row r="10" spans="2:7" x14ac:dyDescent="0.25">
      <c r="B10" s="81">
        <f>PROJETO!C25</f>
        <v>0</v>
      </c>
      <c r="C10" s="83" t="s">
        <v>123</v>
      </c>
      <c r="D10" s="85">
        <v>1.85</v>
      </c>
      <c r="E10" s="90">
        <f t="shared" si="0"/>
        <v>0</v>
      </c>
      <c r="F10" s="90">
        <v>0</v>
      </c>
      <c r="G10" s="90">
        <f t="shared" si="1"/>
        <v>0</v>
      </c>
    </row>
    <row r="11" spans="2:7" x14ac:dyDescent="0.25">
      <c r="B11" s="81">
        <f>PROJETO!C26</f>
        <v>0</v>
      </c>
      <c r="C11" s="83" t="s">
        <v>124</v>
      </c>
      <c r="D11" s="85">
        <v>1.92</v>
      </c>
      <c r="E11" s="90">
        <f t="shared" si="0"/>
        <v>0</v>
      </c>
      <c r="F11" s="90">
        <v>0</v>
      </c>
      <c r="G11" s="90">
        <f t="shared" si="1"/>
        <v>0</v>
      </c>
    </row>
    <row r="12" spans="2:7" x14ac:dyDescent="0.25">
      <c r="B12" s="81">
        <f>PROJETO!C27</f>
        <v>0</v>
      </c>
      <c r="C12" s="83" t="s">
        <v>125</v>
      </c>
      <c r="D12" s="85">
        <v>2.98</v>
      </c>
      <c r="E12" s="90">
        <f t="shared" si="0"/>
        <v>0</v>
      </c>
      <c r="F12" s="90">
        <v>0</v>
      </c>
      <c r="G12" s="90">
        <f t="shared" si="1"/>
        <v>0</v>
      </c>
    </row>
    <row r="13" spans="2:7" x14ac:dyDescent="0.25">
      <c r="B13" s="3"/>
      <c r="C13" s="7" t="s">
        <v>3</v>
      </c>
      <c r="D13" s="94" t="s">
        <v>12</v>
      </c>
      <c r="E13" s="101">
        <f>SUM(E7:E12)</f>
        <v>13875</v>
      </c>
      <c r="F13" s="90">
        <v>0</v>
      </c>
      <c r="G13" s="91">
        <f t="shared" si="1"/>
        <v>13875</v>
      </c>
    </row>
    <row r="14" spans="2:7" x14ac:dyDescent="0.25">
      <c r="B14" s="3"/>
      <c r="C14" s="7"/>
      <c r="D14" s="27"/>
      <c r="E14" s="26"/>
      <c r="F14" s="135"/>
      <c r="G14" s="135"/>
    </row>
    <row r="15" spans="2:7" x14ac:dyDescent="0.25">
      <c r="B15" s="140">
        <f>B21*50%*2</f>
        <v>257.57575757575756</v>
      </c>
      <c r="C15" s="12" t="s">
        <v>88</v>
      </c>
      <c r="D15" s="251">
        <v>4.8099999999999996</v>
      </c>
      <c r="E15" s="24">
        <f>D15*B15</f>
        <v>1238.9393939393938</v>
      </c>
      <c r="F15" s="135">
        <f>E15</f>
        <v>1238.9393939393938</v>
      </c>
      <c r="G15" s="135">
        <v>0</v>
      </c>
    </row>
    <row r="16" spans="2:7" x14ac:dyDescent="0.25">
      <c r="B16" s="140">
        <f>B15</f>
        <v>257.57575757575756</v>
      </c>
      <c r="C16" s="12" t="s">
        <v>7</v>
      </c>
      <c r="D16" s="251">
        <v>3.38</v>
      </c>
      <c r="E16" s="24">
        <f>D16*B16</f>
        <v>870.60606060606051</v>
      </c>
      <c r="F16" s="135">
        <f t="shared" ref="F16:F17" si="2">E16</f>
        <v>870.60606060606051</v>
      </c>
      <c r="G16" s="135">
        <v>0</v>
      </c>
    </row>
    <row r="17" spans="2:9" x14ac:dyDescent="0.25">
      <c r="B17" s="140">
        <f>B15</f>
        <v>257.57575757575756</v>
      </c>
      <c r="C17" s="12" t="s">
        <v>8</v>
      </c>
      <c r="D17" s="251">
        <v>4.18</v>
      </c>
      <c r="E17" s="24">
        <f>D17*B17</f>
        <v>1076.6666666666665</v>
      </c>
      <c r="F17" s="135">
        <f t="shared" si="2"/>
        <v>1076.6666666666665</v>
      </c>
      <c r="G17" s="135">
        <v>0</v>
      </c>
    </row>
    <row r="18" spans="2:9" x14ac:dyDescent="0.25">
      <c r="B18" s="140">
        <f>B15</f>
        <v>257.57575757575756</v>
      </c>
      <c r="C18" s="12" t="s">
        <v>10</v>
      </c>
      <c r="D18" s="251">
        <v>1.35</v>
      </c>
      <c r="E18" s="24">
        <f>D18*B18</f>
        <v>347.72727272727275</v>
      </c>
      <c r="F18" s="135">
        <v>0</v>
      </c>
      <c r="G18" s="135">
        <v>0</v>
      </c>
    </row>
    <row r="19" spans="2:9" x14ac:dyDescent="0.25">
      <c r="B19" s="140">
        <f>B21*40%</f>
        <v>103.03030303030303</v>
      </c>
      <c r="C19" s="12" t="s">
        <v>6</v>
      </c>
      <c r="D19" s="251">
        <v>6.3</v>
      </c>
      <c r="E19" s="24">
        <f t="shared" ref="E19:E22" si="3">D19*B19</f>
        <v>649.09090909090912</v>
      </c>
      <c r="F19" s="135">
        <f>E19</f>
        <v>649.09090909090912</v>
      </c>
      <c r="G19" s="135">
        <v>0</v>
      </c>
    </row>
    <row r="20" spans="2:9" x14ac:dyDescent="0.25">
      <c r="B20" s="140">
        <f>D33+D34</f>
        <v>257.57575757575756</v>
      </c>
      <c r="C20" s="12" t="s">
        <v>22</v>
      </c>
      <c r="D20" s="251">
        <v>1.02</v>
      </c>
      <c r="E20" s="24">
        <f t="shared" si="3"/>
        <v>262.72727272727275</v>
      </c>
      <c r="F20" s="135">
        <f>E20</f>
        <v>262.72727272727275</v>
      </c>
      <c r="G20" s="135">
        <v>0</v>
      </c>
    </row>
    <row r="21" spans="2:9" x14ac:dyDescent="0.25">
      <c r="B21" s="140">
        <f>D33+D34</f>
        <v>257.57575757575756</v>
      </c>
      <c r="C21" s="12" t="s">
        <v>1</v>
      </c>
      <c r="D21" s="251">
        <v>4.43</v>
      </c>
      <c r="E21" s="24">
        <f t="shared" si="3"/>
        <v>1141.060606060606</v>
      </c>
      <c r="F21" s="135">
        <f>E21</f>
        <v>1141.060606060606</v>
      </c>
      <c r="G21" s="135">
        <v>0</v>
      </c>
    </row>
    <row r="22" spans="2:9" x14ac:dyDescent="0.25">
      <c r="B22" s="140">
        <f>D33+D34</f>
        <v>257.57575757575756</v>
      </c>
      <c r="C22" s="12" t="s">
        <v>9</v>
      </c>
      <c r="D22" s="251">
        <v>1.35</v>
      </c>
      <c r="E22" s="24">
        <f t="shared" si="3"/>
        <v>347.72727272727275</v>
      </c>
      <c r="F22" s="135">
        <v>0</v>
      </c>
      <c r="G22" s="135">
        <v>0</v>
      </c>
    </row>
    <row r="23" spans="2:9" x14ac:dyDescent="0.25">
      <c r="B23" s="1"/>
      <c r="C23" s="8" t="s">
        <v>40</v>
      </c>
      <c r="D23" s="27" t="s">
        <v>12</v>
      </c>
      <c r="E23" s="28">
        <f>SUM(E15:E22)</f>
        <v>5934.545454545454</v>
      </c>
      <c r="F23" s="26">
        <f>SUM(F15:F22)</f>
        <v>5239.0909090909081</v>
      </c>
      <c r="G23" s="135">
        <f>SUM(G15:G22)</f>
        <v>0</v>
      </c>
    </row>
    <row r="24" spans="2:9" x14ac:dyDescent="0.25">
      <c r="B24" s="1"/>
      <c r="C24" s="8"/>
      <c r="D24" s="22"/>
      <c r="E24" s="23"/>
      <c r="F24" s="21"/>
      <c r="G24" s="21"/>
    </row>
    <row r="25" spans="2:9" x14ac:dyDescent="0.25">
      <c r="B25" s="1">
        <f>PROJETO!C20</f>
        <v>8500</v>
      </c>
      <c r="C25" s="2" t="s">
        <v>33</v>
      </c>
      <c r="D25" s="21">
        <f>PROJETO!C52</f>
        <v>0.5</v>
      </c>
      <c r="E25" s="21">
        <f>D25*B25</f>
        <v>4250</v>
      </c>
      <c r="F25" s="21">
        <v>0</v>
      </c>
      <c r="G25" s="21">
        <v>0</v>
      </c>
    </row>
    <row r="26" spans="2:9" x14ac:dyDescent="0.25">
      <c r="B26" s="1">
        <f>B25</f>
        <v>8500</v>
      </c>
      <c r="C26" s="2" t="s">
        <v>146</v>
      </c>
      <c r="D26" s="21">
        <f>PROJETO!C53</f>
        <v>1.3</v>
      </c>
      <c r="E26" s="21">
        <f>D26*B26</f>
        <v>11050</v>
      </c>
      <c r="F26" s="21"/>
      <c r="G26" s="21"/>
    </row>
    <row r="27" spans="2:9" x14ac:dyDescent="0.25">
      <c r="B27" s="5"/>
      <c r="C27" s="10"/>
      <c r="D27" s="95" t="s">
        <v>12</v>
      </c>
      <c r="E27" s="96">
        <f>SUM(E25:E26)</f>
        <v>15300</v>
      </c>
      <c r="F27" s="21">
        <v>0</v>
      </c>
      <c r="G27" s="21">
        <v>0</v>
      </c>
    </row>
    <row r="28" spans="2:9" ht="20.25" customHeight="1" x14ac:dyDescent="0.25">
      <c r="B28" s="5"/>
      <c r="C28" s="5"/>
      <c r="D28" s="97" t="s">
        <v>12</v>
      </c>
      <c r="E28" s="98">
        <f>SUM(E27,E23,E13)</f>
        <v>35109.545454545456</v>
      </c>
      <c r="F28" s="98">
        <f>SUM(F27,F23,F13)</f>
        <v>5239.0909090909081</v>
      </c>
      <c r="G28" s="98">
        <f>SUM(G13,G23,G27)</f>
        <v>13875</v>
      </c>
    </row>
    <row r="30" spans="2:9" x14ac:dyDescent="0.25">
      <c r="B30" s="63"/>
      <c r="C30" s="63"/>
      <c r="D30" s="63"/>
      <c r="E30" s="63"/>
      <c r="F30" s="213"/>
      <c r="G30" s="213"/>
      <c r="H30" s="213"/>
      <c r="I30" s="213"/>
    </row>
    <row r="31" spans="2:9" x14ac:dyDescent="0.25">
      <c r="B31" s="63"/>
      <c r="C31" s="232" t="s">
        <v>53</v>
      </c>
      <c r="D31" s="232"/>
      <c r="E31" s="63"/>
      <c r="F31" s="213"/>
      <c r="G31" s="213"/>
      <c r="H31" s="213"/>
      <c r="I31" s="213"/>
    </row>
    <row r="32" spans="2:9" x14ac:dyDescent="0.25">
      <c r="B32" s="63"/>
      <c r="C32" s="60" t="s">
        <v>54</v>
      </c>
      <c r="D32" s="60">
        <f>PROJETO!H43</f>
        <v>126.25</v>
      </c>
      <c r="E32" s="63"/>
      <c r="F32" s="213"/>
      <c r="G32" s="213"/>
      <c r="H32" s="213"/>
      <c r="I32" s="213"/>
    </row>
    <row r="33" spans="2:9" x14ac:dyDescent="0.25">
      <c r="B33" s="63"/>
      <c r="C33" s="63" t="s">
        <v>47</v>
      </c>
      <c r="D33" s="214">
        <f>PROJETO!C28-PROJETO!C38</f>
        <v>217.57575757575756</v>
      </c>
      <c r="E33" s="63"/>
      <c r="F33" s="213"/>
      <c r="G33" s="213"/>
      <c r="H33" s="213"/>
      <c r="I33" s="213"/>
    </row>
    <row r="34" spans="2:9" x14ac:dyDescent="0.25">
      <c r="B34" s="63"/>
      <c r="C34" s="63" t="s">
        <v>48</v>
      </c>
      <c r="D34" s="63">
        <f>PROJETO!C38</f>
        <v>40</v>
      </c>
      <c r="E34" s="63"/>
      <c r="F34" s="213"/>
      <c r="G34" s="213"/>
      <c r="H34" s="213"/>
      <c r="I34" s="213"/>
    </row>
    <row r="35" spans="2:9" x14ac:dyDescent="0.25">
      <c r="B35" s="63"/>
      <c r="C35" s="60" t="s">
        <v>55</v>
      </c>
      <c r="D35" s="63">
        <f>PROJETO!C30</f>
        <v>4</v>
      </c>
      <c r="E35" s="63"/>
      <c r="F35" s="213"/>
      <c r="G35" s="213"/>
      <c r="H35" s="213"/>
      <c r="I35" s="213"/>
    </row>
    <row r="36" spans="2:9" x14ac:dyDescent="0.25">
      <c r="B36" s="63"/>
      <c r="C36" s="63"/>
      <c r="D36" s="63"/>
      <c r="E36" s="63"/>
      <c r="F36" s="213"/>
      <c r="G36" s="213"/>
      <c r="H36" s="213"/>
      <c r="I36" s="213"/>
    </row>
    <row r="37" spans="2:9" x14ac:dyDescent="0.25">
      <c r="B37" s="213"/>
      <c r="C37" s="213"/>
      <c r="D37" s="213"/>
      <c r="E37" s="213"/>
      <c r="F37" s="213"/>
      <c r="G37" s="213"/>
      <c r="H37" s="213"/>
      <c r="I37" s="213"/>
    </row>
    <row r="38" spans="2:9" x14ac:dyDescent="0.25">
      <c r="B38" s="213"/>
      <c r="C38" s="213"/>
      <c r="D38" s="213"/>
      <c r="E38" s="213"/>
      <c r="F38" s="213"/>
      <c r="G38" s="213"/>
      <c r="H38" s="213"/>
      <c r="I38" s="213"/>
    </row>
    <row r="39" spans="2:9" x14ac:dyDescent="0.25">
      <c r="B39" s="213"/>
      <c r="C39" s="213"/>
      <c r="D39" s="213"/>
      <c r="E39" s="213"/>
      <c r="F39" s="213"/>
      <c r="G39" s="213"/>
      <c r="H39" s="213"/>
      <c r="I39" s="213"/>
    </row>
    <row r="40" spans="2:9" x14ac:dyDescent="0.25">
      <c r="B40" s="213"/>
      <c r="C40" s="213"/>
      <c r="D40" s="213"/>
      <c r="E40" s="213"/>
      <c r="F40" s="213"/>
      <c r="G40" s="213"/>
      <c r="H40" s="213"/>
      <c r="I40" s="213"/>
    </row>
    <row r="41" spans="2:9" x14ac:dyDescent="0.25">
      <c r="B41" s="213"/>
      <c r="C41" s="213"/>
      <c r="D41" s="213"/>
      <c r="E41" s="213"/>
      <c r="F41" s="213"/>
      <c r="G41" s="213"/>
      <c r="H41" s="213"/>
      <c r="I41" s="213"/>
    </row>
    <row r="42" spans="2:9" x14ac:dyDescent="0.25">
      <c r="B42" s="213"/>
      <c r="C42" s="213"/>
      <c r="D42" s="213"/>
      <c r="E42" s="213"/>
      <c r="F42" s="213"/>
      <c r="G42" s="213"/>
      <c r="H42" s="213"/>
      <c r="I42" s="213"/>
    </row>
    <row r="43" spans="2:9" x14ac:dyDescent="0.25">
      <c r="B43" s="213"/>
      <c r="C43" s="213"/>
      <c r="D43" s="213"/>
      <c r="E43" s="213"/>
      <c r="F43" s="213"/>
      <c r="G43" s="213"/>
      <c r="H43" s="213"/>
      <c r="I43" s="213"/>
    </row>
  </sheetData>
  <mergeCells count="4">
    <mergeCell ref="C31:D31"/>
    <mergeCell ref="B2:E2"/>
    <mergeCell ref="B3:G3"/>
    <mergeCell ref="B1:G1"/>
  </mergeCells>
  <hyperlinks>
    <hyperlink ref="B1:E1" location="PROJETO!A1" display="PROJETO" xr:uid="{00000000-0004-0000-0600-000000000000}"/>
  </hyperlink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7"/>
  <sheetViews>
    <sheetView showGridLines="0" workbookViewId="0">
      <selection activeCell="H28" sqref="H28"/>
    </sheetView>
  </sheetViews>
  <sheetFormatPr defaultColWidth="9.140625" defaultRowHeight="15" x14ac:dyDescent="0.25"/>
  <cols>
    <col min="1" max="1" width="9.140625" style="4"/>
    <col min="2" max="2" width="9.5703125" style="4" bestFit="1" customWidth="1"/>
    <col min="3" max="3" width="35.140625" style="4" bestFit="1" customWidth="1"/>
    <col min="4" max="4" width="10.5703125" style="4" bestFit="1" customWidth="1"/>
    <col min="5" max="5" width="14.28515625" style="4" bestFit="1" customWidth="1"/>
    <col min="6" max="6" width="10.5703125" style="4" hidden="1" customWidth="1"/>
    <col min="7" max="7" width="14.28515625" style="4" hidden="1" customWidth="1"/>
    <col min="8" max="8" width="22.85546875" style="4" bestFit="1" customWidth="1"/>
    <col min="9" max="16384" width="9.140625" style="4"/>
  </cols>
  <sheetData>
    <row r="1" spans="2:7" ht="24.75" customHeight="1" x14ac:dyDescent="0.25">
      <c r="B1" s="230" t="s">
        <v>31</v>
      </c>
      <c r="C1" s="230"/>
      <c r="D1" s="230"/>
      <c r="E1" s="230"/>
      <c r="F1" s="230"/>
      <c r="G1" s="230"/>
    </row>
    <row r="2" spans="2:7" ht="6" customHeight="1" x14ac:dyDescent="0.25">
      <c r="B2" s="108"/>
      <c r="C2" s="108"/>
      <c r="D2" s="108"/>
      <c r="E2" s="108"/>
    </row>
    <row r="3" spans="2:7" ht="18.75" customHeight="1" x14ac:dyDescent="0.25">
      <c r="B3" s="229" t="s">
        <v>23</v>
      </c>
      <c r="C3" s="229"/>
      <c r="D3" s="229"/>
      <c r="E3" s="229"/>
      <c r="F3" s="229"/>
      <c r="G3" s="229"/>
    </row>
    <row r="4" spans="2:7" ht="18" customHeight="1" x14ac:dyDescent="0.25">
      <c r="B4" s="13"/>
      <c r="C4" s="13"/>
      <c r="D4" s="13"/>
      <c r="E4" s="13"/>
    </row>
    <row r="5" spans="2:7" ht="21" customHeight="1" x14ac:dyDescent="0.25">
      <c r="B5" s="102" t="s">
        <v>78</v>
      </c>
      <c r="C5" s="102" t="s">
        <v>79</v>
      </c>
      <c r="D5" s="102" t="s">
        <v>80</v>
      </c>
      <c r="E5" s="102" t="s">
        <v>81</v>
      </c>
      <c r="F5" s="102" t="s">
        <v>77</v>
      </c>
      <c r="G5" s="102" t="s">
        <v>74</v>
      </c>
    </row>
    <row r="6" spans="2:7" ht="18" customHeight="1" x14ac:dyDescent="0.25">
      <c r="B6" s="109"/>
      <c r="C6" s="110" t="s">
        <v>24</v>
      </c>
      <c r="D6" s="102"/>
      <c r="E6" s="102"/>
      <c r="F6" s="102"/>
      <c r="G6" s="102"/>
    </row>
    <row r="7" spans="2:7" ht="18" customHeight="1" x14ac:dyDescent="0.25">
      <c r="B7" s="81">
        <f>IF(PROJETO!$C$36=4,PROJETO!$C$38,0)</f>
        <v>0</v>
      </c>
      <c r="C7" s="92" t="s">
        <v>98</v>
      </c>
      <c r="D7" s="90">
        <v>59</v>
      </c>
      <c r="E7" s="90">
        <f>D7*B7</f>
        <v>0</v>
      </c>
      <c r="F7" s="90">
        <v>0</v>
      </c>
      <c r="G7" s="90">
        <f>E7</f>
        <v>0</v>
      </c>
    </row>
    <row r="8" spans="2:7" ht="18" customHeight="1" x14ac:dyDescent="0.25">
      <c r="B8" s="81">
        <f>IF(PROJETO!$C$36=8,PROJETO!$C$38,0)</f>
        <v>0</v>
      </c>
      <c r="C8" s="92" t="s">
        <v>99</v>
      </c>
      <c r="D8" s="90">
        <v>68.900000000000006</v>
      </c>
      <c r="E8" s="90">
        <f>D8*B8</f>
        <v>0</v>
      </c>
      <c r="F8" s="90">
        <v>0</v>
      </c>
      <c r="G8" s="90">
        <v>0</v>
      </c>
    </row>
    <row r="9" spans="2:7" ht="18" customHeight="1" x14ac:dyDescent="0.25">
      <c r="B9" s="81">
        <v>0</v>
      </c>
      <c r="C9" s="92" t="s">
        <v>100</v>
      </c>
      <c r="D9" s="90">
        <v>139</v>
      </c>
      <c r="E9" s="90">
        <f>D9*B9</f>
        <v>0</v>
      </c>
      <c r="F9" s="90">
        <v>0</v>
      </c>
      <c r="G9" s="90">
        <f t="shared" ref="G9" si="0">E9</f>
        <v>0</v>
      </c>
    </row>
    <row r="10" spans="2:7" ht="18" customHeight="1" x14ac:dyDescent="0.25">
      <c r="B10" s="81"/>
      <c r="C10" s="92"/>
      <c r="D10" s="90"/>
      <c r="E10" s="90"/>
      <c r="F10" s="90"/>
      <c r="G10" s="90"/>
    </row>
    <row r="11" spans="2:7" ht="16.5" customHeight="1" x14ac:dyDescent="0.25">
      <c r="B11" s="3"/>
      <c r="C11" s="7" t="s">
        <v>3</v>
      </c>
      <c r="D11" s="94" t="s">
        <v>12</v>
      </c>
      <c r="E11" s="101">
        <f>SUM(E7:E9)</f>
        <v>0</v>
      </c>
      <c r="F11" s="90">
        <f>SUM(F7:F9)</f>
        <v>0</v>
      </c>
      <c r="G11" s="90">
        <f>SUM(G7:G9)</f>
        <v>0</v>
      </c>
    </row>
    <row r="12" spans="2:7" ht="16.5" customHeight="1" x14ac:dyDescent="0.25">
      <c r="B12" s="3"/>
      <c r="C12" s="7"/>
      <c r="D12" s="27"/>
      <c r="E12" s="26"/>
      <c r="F12" s="26"/>
      <c r="G12" s="26"/>
    </row>
    <row r="13" spans="2:7" ht="16.5" customHeight="1" x14ac:dyDescent="0.25">
      <c r="B13" s="3">
        <f>D$27</f>
        <v>40</v>
      </c>
      <c r="C13" s="12" t="s">
        <v>160</v>
      </c>
      <c r="D13" s="251">
        <v>220</v>
      </c>
      <c r="E13" s="24">
        <f>D13*B13</f>
        <v>8800</v>
      </c>
      <c r="F13" s="135">
        <v>0</v>
      </c>
      <c r="G13" s="135">
        <v>0</v>
      </c>
    </row>
    <row r="14" spans="2:7" ht="16.5" customHeight="1" x14ac:dyDescent="0.25">
      <c r="B14" s="3">
        <f>D$27</f>
        <v>40</v>
      </c>
      <c r="C14" s="12" t="s">
        <v>34</v>
      </c>
      <c r="D14" s="24">
        <v>1.02</v>
      </c>
      <c r="E14" s="24">
        <f t="shared" ref="E14:E16" si="1">D14*B14</f>
        <v>40.799999999999997</v>
      </c>
      <c r="F14" s="135">
        <f>E14</f>
        <v>40.799999999999997</v>
      </c>
      <c r="G14" s="135">
        <v>0</v>
      </c>
    </row>
    <row r="15" spans="2:7" ht="16.5" customHeight="1" x14ac:dyDescent="0.25">
      <c r="B15" s="3">
        <f>D$27</f>
        <v>40</v>
      </c>
      <c r="C15" s="12" t="s">
        <v>87</v>
      </c>
      <c r="D15" s="24">
        <v>17.34</v>
      </c>
      <c r="E15" s="24">
        <f>D15*B15</f>
        <v>693.6</v>
      </c>
      <c r="F15" s="135"/>
      <c r="G15" s="135"/>
    </row>
    <row r="16" spans="2:7" ht="16.5" customHeight="1" x14ac:dyDescent="0.25">
      <c r="B16" s="3">
        <v>0</v>
      </c>
      <c r="C16" s="12" t="s">
        <v>97</v>
      </c>
      <c r="D16" s="24">
        <v>1.5</v>
      </c>
      <c r="E16" s="24">
        <f t="shared" si="1"/>
        <v>0</v>
      </c>
      <c r="F16" s="135">
        <v>0</v>
      </c>
      <c r="G16" s="135">
        <v>0</v>
      </c>
    </row>
    <row r="17" spans="1:7" ht="16.5" customHeight="1" x14ac:dyDescent="0.25">
      <c r="A17" s="4" t="s">
        <v>76</v>
      </c>
      <c r="B17" s="1"/>
      <c r="C17" s="8" t="s">
        <v>4</v>
      </c>
      <c r="D17" s="27" t="s">
        <v>12</v>
      </c>
      <c r="E17" s="28">
        <f>SUM(E13:E16)</f>
        <v>9534.4</v>
      </c>
      <c r="F17" s="26">
        <v>0</v>
      </c>
      <c r="G17" s="26">
        <v>0</v>
      </c>
    </row>
    <row r="18" spans="1:7" ht="16.5" customHeight="1" x14ac:dyDescent="0.25">
      <c r="B18" s="1"/>
      <c r="C18" s="8"/>
      <c r="D18" s="22"/>
      <c r="E18" s="23"/>
      <c r="F18" s="23"/>
      <c r="G18" s="23"/>
    </row>
    <row r="19" spans="1:7" ht="16.5" customHeight="1" x14ac:dyDescent="0.25">
      <c r="B19" s="1"/>
      <c r="C19" s="2"/>
      <c r="D19" s="21"/>
      <c r="E19" s="21"/>
      <c r="F19" s="23"/>
      <c r="G19" s="23"/>
    </row>
    <row r="20" spans="1:7" x14ac:dyDescent="0.25">
      <c r="B20" s="5"/>
      <c r="C20" s="10"/>
      <c r="D20" s="95" t="s">
        <v>12</v>
      </c>
      <c r="E20" s="96">
        <f>SUM(E19:E19)</f>
        <v>0</v>
      </c>
      <c r="F20" s="23">
        <v>0</v>
      </c>
      <c r="G20" s="23">
        <v>0</v>
      </c>
    </row>
    <row r="21" spans="1:7" ht="21" customHeight="1" x14ac:dyDescent="0.25">
      <c r="B21" s="123"/>
      <c r="C21" s="123"/>
      <c r="D21" s="97" t="s">
        <v>12</v>
      </c>
      <c r="E21" s="98">
        <f>SUM(E20,E17,E11)</f>
        <v>9534.4</v>
      </c>
      <c r="F21" s="98">
        <f>SUM(F14:F20)</f>
        <v>40.799999999999997</v>
      </c>
      <c r="G21" s="98">
        <f>SUM(G20,G17,G11)</f>
        <v>0</v>
      </c>
    </row>
    <row r="24" spans="1:7" x14ac:dyDescent="0.25">
      <c r="C24" s="231" t="s">
        <v>56</v>
      </c>
      <c r="D24" s="231"/>
    </row>
    <row r="25" spans="1:7" x14ac:dyDescent="0.25">
      <c r="C25" s="60"/>
      <c r="D25" s="61"/>
    </row>
    <row r="26" spans="1:7" x14ac:dyDescent="0.25">
      <c r="C26" s="60" t="s">
        <v>57</v>
      </c>
      <c r="D26" s="62">
        <f>PROJETO!C36</f>
        <v>16</v>
      </c>
    </row>
    <row r="27" spans="1:7" x14ac:dyDescent="0.25">
      <c r="C27" s="60" t="s">
        <v>58</v>
      </c>
      <c r="D27" s="221">
        <f>PROJETO!C38</f>
        <v>40</v>
      </c>
    </row>
  </sheetData>
  <mergeCells count="3">
    <mergeCell ref="C24:D24"/>
    <mergeCell ref="B3:G3"/>
    <mergeCell ref="B1:G1"/>
  </mergeCells>
  <hyperlinks>
    <hyperlink ref="B1:E1" location="PROJETO!A1" display="PROJETO" xr:uid="{00000000-0004-0000-0700-000000000000}"/>
  </hyperlinks>
  <pageMargins left="0.25" right="0.25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2"/>
  <sheetViews>
    <sheetView showGridLines="0" workbookViewId="0">
      <selection activeCell="E22" sqref="E22"/>
    </sheetView>
  </sheetViews>
  <sheetFormatPr defaultColWidth="9.140625" defaultRowHeight="15" x14ac:dyDescent="0.25"/>
  <cols>
    <col min="1" max="1" width="9.140625" style="4"/>
    <col min="2" max="2" width="13.28515625" style="4" bestFit="1" customWidth="1"/>
    <col min="3" max="3" width="24.85546875" style="4" bestFit="1" customWidth="1"/>
    <col min="4" max="4" width="12.140625" style="4" bestFit="1" customWidth="1"/>
    <col min="5" max="5" width="16.85546875" style="4" bestFit="1" customWidth="1"/>
    <col min="6" max="6" width="9.5703125" style="4" hidden="1" customWidth="1"/>
    <col min="7" max="7" width="11.5703125" style="4" hidden="1" customWidth="1"/>
    <col min="8" max="16384" width="9.140625" style="4"/>
  </cols>
  <sheetData>
    <row r="1" spans="1:8" ht="18.75" customHeight="1" x14ac:dyDescent="0.25">
      <c r="A1" s="76"/>
      <c r="B1" s="230" t="s">
        <v>31</v>
      </c>
      <c r="C1" s="230"/>
      <c r="D1" s="230"/>
      <c r="E1" s="230"/>
      <c r="F1" s="230"/>
      <c r="G1" s="230"/>
      <c r="H1" s="76"/>
    </row>
    <row r="2" spans="1:8" ht="7.5" customHeight="1" x14ac:dyDescent="0.25">
      <c r="A2" s="76"/>
      <c r="B2" s="235"/>
      <c r="C2" s="235"/>
      <c r="D2" s="235"/>
      <c r="E2" s="235"/>
      <c r="F2" s="151"/>
      <c r="G2" s="151"/>
      <c r="H2" s="76"/>
    </row>
    <row r="3" spans="1:8" ht="18" customHeight="1" x14ac:dyDescent="0.25">
      <c r="A3" s="76"/>
      <c r="B3" s="229" t="s">
        <v>75</v>
      </c>
      <c r="C3" s="229"/>
      <c r="D3" s="229"/>
      <c r="E3" s="229"/>
      <c r="F3" s="229"/>
      <c r="G3" s="229"/>
      <c r="H3" s="76"/>
    </row>
    <row r="4" spans="1:8" x14ac:dyDescent="0.25">
      <c r="A4" s="76"/>
      <c r="B4" s="150"/>
      <c r="C4" s="150"/>
      <c r="D4" s="150"/>
      <c r="E4" s="150"/>
      <c r="F4" s="151"/>
      <c r="G4" s="151"/>
      <c r="H4" s="76"/>
    </row>
    <row r="5" spans="1:8" x14ac:dyDescent="0.25">
      <c r="A5" s="76"/>
      <c r="B5" s="102" t="s">
        <v>78</v>
      </c>
      <c r="C5" s="102" t="s">
        <v>79</v>
      </c>
      <c r="D5" s="102" t="s">
        <v>80</v>
      </c>
      <c r="E5" s="102" t="s">
        <v>81</v>
      </c>
      <c r="F5" s="102" t="s">
        <v>77</v>
      </c>
      <c r="G5" s="102" t="s">
        <v>74</v>
      </c>
      <c r="H5" s="76"/>
    </row>
    <row r="6" spans="1:8" x14ac:dyDescent="0.25">
      <c r="A6" s="76"/>
      <c r="B6" s="109"/>
      <c r="C6" s="110" t="s">
        <v>35</v>
      </c>
      <c r="D6" s="102"/>
      <c r="E6" s="102"/>
      <c r="F6" s="102"/>
      <c r="G6" s="102"/>
      <c r="H6" s="76"/>
    </row>
    <row r="7" spans="1:8" x14ac:dyDescent="0.25">
      <c r="A7" s="76"/>
      <c r="B7" s="139">
        <f>D28*D30/D30</f>
        <v>126.25</v>
      </c>
      <c r="C7" s="92" t="s">
        <v>102</v>
      </c>
      <c r="D7" s="251">
        <v>0.6</v>
      </c>
      <c r="E7" s="90">
        <f>D7*B7</f>
        <v>75.75</v>
      </c>
      <c r="F7" s="90">
        <v>0</v>
      </c>
      <c r="G7" s="90">
        <f>E7</f>
        <v>75.75</v>
      </c>
      <c r="H7" s="76"/>
    </row>
    <row r="8" spans="1:8" x14ac:dyDescent="0.25">
      <c r="A8" s="76"/>
      <c r="B8" s="139">
        <v>2</v>
      </c>
      <c r="C8" s="92" t="s">
        <v>103</v>
      </c>
      <c r="D8" s="251">
        <v>10</v>
      </c>
      <c r="E8" s="90">
        <f>D8*B8</f>
        <v>20</v>
      </c>
      <c r="F8" s="90"/>
      <c r="G8" s="90">
        <f>E8</f>
        <v>20</v>
      </c>
      <c r="H8" s="76"/>
    </row>
    <row r="9" spans="1:8" x14ac:dyDescent="0.25">
      <c r="A9" s="76"/>
      <c r="B9" s="139"/>
      <c r="C9" s="93"/>
      <c r="D9" s="94" t="s">
        <v>12</v>
      </c>
      <c r="E9" s="91">
        <f>SUM(E7:E8)</f>
        <v>95.75</v>
      </c>
      <c r="F9" s="90">
        <v>0</v>
      </c>
      <c r="G9" s="91">
        <f>SUM(G7:G8)</f>
        <v>95.75</v>
      </c>
      <c r="H9" s="76"/>
    </row>
    <row r="10" spans="1:8" x14ac:dyDescent="0.25">
      <c r="A10" s="76"/>
      <c r="B10" s="140"/>
      <c r="C10" s="112" t="s">
        <v>3</v>
      </c>
      <c r="D10" s="90"/>
      <c r="E10" s="90"/>
      <c r="F10" s="90"/>
      <c r="G10" s="90"/>
      <c r="H10" s="76"/>
    </row>
    <row r="11" spans="1:8" x14ac:dyDescent="0.25">
      <c r="A11" s="76"/>
      <c r="B11" s="140"/>
      <c r="C11" s="12"/>
      <c r="D11" s="24"/>
      <c r="E11" s="24">
        <f>D11*B11</f>
        <v>0</v>
      </c>
      <c r="F11" s="24"/>
      <c r="G11" s="24">
        <v>0</v>
      </c>
      <c r="H11" s="76"/>
    </row>
    <row r="12" spans="1:8" x14ac:dyDescent="0.25">
      <c r="A12" s="76"/>
      <c r="B12" s="140">
        <f>PROJETO!C43/PROJETO!H36</f>
        <v>3.8257575757575757</v>
      </c>
      <c r="C12" s="12" t="s">
        <v>101</v>
      </c>
      <c r="D12" s="251">
        <v>3</v>
      </c>
      <c r="E12" s="24">
        <f t="shared" ref="E12" si="0">D12*B12</f>
        <v>11.477272727272727</v>
      </c>
      <c r="F12" s="24">
        <v>0</v>
      </c>
      <c r="G12" s="24">
        <v>0</v>
      </c>
      <c r="H12" s="76"/>
    </row>
    <row r="13" spans="1:8" x14ac:dyDescent="0.25">
      <c r="A13" s="76"/>
      <c r="B13" s="140"/>
      <c r="C13" s="12"/>
      <c r="D13" s="24"/>
      <c r="E13" s="24"/>
      <c r="F13" s="24"/>
      <c r="G13" s="24"/>
      <c r="H13" s="76"/>
    </row>
    <row r="14" spans="1:8" s="20" customFormat="1" x14ac:dyDescent="0.25">
      <c r="A14" s="118"/>
      <c r="B14" s="141"/>
      <c r="C14" s="8" t="s">
        <v>67</v>
      </c>
      <c r="D14" s="27" t="s">
        <v>12</v>
      </c>
      <c r="E14" s="28">
        <f>SUM(E11:E13)</f>
        <v>11.477272727272727</v>
      </c>
      <c r="F14" s="28">
        <f>SUM(F11:F13)</f>
        <v>0</v>
      </c>
      <c r="G14" s="24">
        <f>SUM(G11:G12)</f>
        <v>0</v>
      </c>
      <c r="H14" s="118"/>
    </row>
    <row r="15" spans="1:8" x14ac:dyDescent="0.25">
      <c r="A15" s="76"/>
      <c r="B15" s="142"/>
      <c r="C15" s="2"/>
      <c r="D15" s="21"/>
      <c r="E15" s="21"/>
      <c r="F15" s="21"/>
      <c r="G15" s="21"/>
      <c r="H15" s="76"/>
    </row>
    <row r="16" spans="1:8" x14ac:dyDescent="0.25">
      <c r="A16" s="76"/>
      <c r="B16" s="142">
        <f>1*D30/D30</f>
        <v>1</v>
      </c>
      <c r="C16" s="2" t="s">
        <v>104</v>
      </c>
      <c r="D16" s="21"/>
      <c r="E16" s="251">
        <v>159</v>
      </c>
      <c r="F16" s="21">
        <v>0</v>
      </c>
      <c r="G16" s="21">
        <f>E16</f>
        <v>159</v>
      </c>
      <c r="H16" s="76"/>
    </row>
    <row r="17" spans="1:8" x14ac:dyDescent="0.25">
      <c r="A17" s="76"/>
      <c r="B17" s="143"/>
      <c r="C17" s="9"/>
      <c r="D17" s="22" t="s">
        <v>12</v>
      </c>
      <c r="E17" s="111">
        <f>SUM(E16:E16)</f>
        <v>159</v>
      </c>
      <c r="F17" s="23">
        <f>SUM(F16)</f>
        <v>0</v>
      </c>
      <c r="G17" s="23">
        <f>SUM(G16)</f>
        <v>159</v>
      </c>
      <c r="H17" s="76"/>
    </row>
    <row r="18" spans="1:8" x14ac:dyDescent="0.25">
      <c r="A18" s="76"/>
      <c r="B18" s="143"/>
      <c r="C18" s="113"/>
      <c r="D18" s="18"/>
      <c r="E18" s="18"/>
      <c r="F18" s="18"/>
      <c r="G18" s="18"/>
      <c r="H18" s="76"/>
    </row>
    <row r="19" spans="1:8" x14ac:dyDescent="0.25">
      <c r="A19" s="76"/>
      <c r="B19" s="143">
        <v>1</v>
      </c>
      <c r="C19" s="9" t="s">
        <v>144</v>
      </c>
      <c r="D19" s="251">
        <v>0</v>
      </c>
      <c r="E19" s="71">
        <f>B19*D19</f>
        <v>0</v>
      </c>
      <c r="F19" s="18"/>
      <c r="G19" s="18"/>
      <c r="H19" s="76"/>
    </row>
    <row r="20" spans="1:8" x14ac:dyDescent="0.25">
      <c r="A20" s="76"/>
      <c r="B20" s="125"/>
      <c r="C20" s="126"/>
      <c r="D20" s="19" t="s">
        <v>12</v>
      </c>
      <c r="E20" s="71">
        <f>SUM(E19)</f>
        <v>0</v>
      </c>
      <c r="F20" s="18">
        <v>0</v>
      </c>
      <c r="G20" s="18">
        <v>0</v>
      </c>
      <c r="H20" s="76"/>
    </row>
    <row r="21" spans="1:8" x14ac:dyDescent="0.25">
      <c r="A21" s="76"/>
      <c r="B21" s="5"/>
      <c r="C21" s="10"/>
      <c r="D21" s="103"/>
      <c r="E21" s="104"/>
      <c r="F21" s="18"/>
      <c r="G21" s="18"/>
      <c r="H21" s="76"/>
    </row>
    <row r="22" spans="1:8" x14ac:dyDescent="0.25">
      <c r="A22" s="76"/>
      <c r="B22" s="5"/>
      <c r="C22" s="5"/>
      <c r="D22" s="97" t="s">
        <v>12</v>
      </c>
      <c r="E22" s="98">
        <f>SUM(E19,E17,E14,E9)</f>
        <v>266.22727272727275</v>
      </c>
      <c r="F22" s="98">
        <f>SUM(F14)</f>
        <v>0</v>
      </c>
      <c r="G22" s="98"/>
      <c r="H22" s="76"/>
    </row>
    <row r="23" spans="1:8" x14ac:dyDescent="0.25">
      <c r="A23" s="76"/>
      <c r="B23" s="76"/>
      <c r="C23" s="76"/>
      <c r="D23" s="76"/>
      <c r="E23" s="117"/>
      <c r="F23" s="151"/>
      <c r="G23" s="151"/>
      <c r="H23" s="76"/>
    </row>
    <row r="24" spans="1:8" x14ac:dyDescent="0.25">
      <c r="A24" s="76"/>
      <c r="B24" s="152"/>
      <c r="C24" s="152"/>
      <c r="D24" s="152"/>
      <c r="E24" s="152"/>
      <c r="F24" s="76"/>
      <c r="G24" s="76"/>
      <c r="H24" s="76"/>
    </row>
    <row r="25" spans="1:8" x14ac:dyDescent="0.25">
      <c r="A25" s="76"/>
      <c r="B25" s="153"/>
      <c r="C25" s="153"/>
      <c r="D25" s="153"/>
      <c r="E25" s="153"/>
      <c r="F25" s="76"/>
      <c r="G25" s="76"/>
      <c r="H25" s="76"/>
    </row>
    <row r="26" spans="1:8" x14ac:dyDescent="0.25">
      <c r="A26" s="76"/>
      <c r="B26" s="153"/>
      <c r="C26" s="234" t="s">
        <v>59</v>
      </c>
      <c r="D26" s="234"/>
      <c r="E26" s="153"/>
      <c r="F26" s="76"/>
      <c r="G26" s="76"/>
      <c r="H26" s="76"/>
    </row>
    <row r="27" spans="1:8" x14ac:dyDescent="0.25">
      <c r="A27" s="76"/>
      <c r="B27" s="153"/>
      <c r="C27" s="153"/>
      <c r="D27" s="153"/>
      <c r="E27" s="153"/>
      <c r="F27" s="76"/>
      <c r="G27" s="76"/>
      <c r="H27" s="76"/>
    </row>
    <row r="28" spans="1:8" x14ac:dyDescent="0.25">
      <c r="A28" s="76"/>
      <c r="B28" s="153"/>
      <c r="C28" s="153" t="s">
        <v>60</v>
      </c>
      <c r="D28" s="153">
        <f>PROJETO!C43</f>
        <v>126.25</v>
      </c>
      <c r="E28" s="153"/>
      <c r="F28" s="76"/>
      <c r="G28" s="76"/>
      <c r="H28" s="76"/>
    </row>
    <row r="29" spans="1:8" x14ac:dyDescent="0.25">
      <c r="A29" s="76"/>
      <c r="B29" s="153"/>
      <c r="C29" s="153" t="s">
        <v>49</v>
      </c>
      <c r="D29" s="153" t="e">
        <f>PROJETO!#REF!</f>
        <v>#REF!</v>
      </c>
      <c r="E29" s="153"/>
      <c r="F29" s="76"/>
      <c r="G29" s="76"/>
    </row>
    <row r="30" spans="1:8" x14ac:dyDescent="0.25">
      <c r="B30" s="63"/>
      <c r="C30" s="63" t="s">
        <v>63</v>
      </c>
      <c r="D30" s="63">
        <f>PROJETO!C40</f>
        <v>640</v>
      </c>
      <c r="E30" s="63"/>
    </row>
    <row r="31" spans="1:8" x14ac:dyDescent="0.25">
      <c r="B31" s="63"/>
      <c r="C31" s="63"/>
      <c r="D31" s="63"/>
      <c r="E31" s="63"/>
    </row>
    <row r="32" spans="1:8" x14ac:dyDescent="0.25">
      <c r="B32" s="64"/>
      <c r="C32" s="63"/>
      <c r="D32" s="63"/>
      <c r="E32" s="63"/>
    </row>
  </sheetData>
  <mergeCells count="4">
    <mergeCell ref="C26:D26"/>
    <mergeCell ref="B2:E2"/>
    <mergeCell ref="B3:G3"/>
    <mergeCell ref="B1:G1"/>
  </mergeCells>
  <hyperlinks>
    <hyperlink ref="B1:E1" location="PROJETO!A1" display="PROJETO" xr:uid="{00000000-0004-0000-0800-000000000000}"/>
  </hyperlinks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FASE 01</vt:lpstr>
      <vt:lpstr>FASE 02</vt:lpstr>
      <vt:lpstr>FASE 03</vt:lpstr>
      <vt:lpstr>PROJETO</vt:lpstr>
      <vt:lpstr>BACKBONE</vt:lpstr>
      <vt:lpstr>CAIXA HUB</vt:lpstr>
      <vt:lpstr>DERIVAÇÃO</vt:lpstr>
      <vt:lpstr>CAIXA NAP</vt:lpstr>
      <vt:lpstr>ACESSO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Batatah</dc:creator>
  <cp:lastModifiedBy>Marcelo Grando Machado</cp:lastModifiedBy>
  <cp:revision>0</cp:revision>
  <cp:lastPrinted>2014-07-17T19:02:23Z</cp:lastPrinted>
  <dcterms:created xsi:type="dcterms:W3CDTF">2012-03-06T16:25:29Z</dcterms:created>
  <dcterms:modified xsi:type="dcterms:W3CDTF">2021-07-21T19:48:29Z</dcterms:modified>
</cp:coreProperties>
</file>